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11325" windowHeight="6510" activeTab="1"/>
  </bookViews>
  <sheets>
    <sheet name="ASIG PTLES" sheetId="1" r:id="rId1"/>
    <sheet name="GRUPO 0" sheetId="2" r:id="rId2"/>
    <sheet name="C.COMPARATIVO" sheetId="3" r:id="rId3"/>
  </sheets>
  <definedNames/>
  <calcPr fullCalcOnLoad="1"/>
</workbook>
</file>

<file path=xl/sharedStrings.xml><?xml version="1.0" encoding="utf-8"?>
<sst xmlns="http://schemas.openxmlformats.org/spreadsheetml/2006/main" count="378" uniqueCount="257">
  <si>
    <t>SERVICIOS PERSONALES</t>
  </si>
  <si>
    <t>01</t>
  </si>
  <si>
    <t>RETRIBUCIONES DE CARGOS PERMANENTES</t>
  </si>
  <si>
    <t>011</t>
  </si>
  <si>
    <t>SUELDOS BASICOS DE CARGOS</t>
  </si>
  <si>
    <t>04</t>
  </si>
  <si>
    <t>RETRIBUCIONES COMPLEMENTARIAS</t>
  </si>
  <si>
    <t>042</t>
  </si>
  <si>
    <t>COMPENSACIONES</t>
  </si>
  <si>
    <t>042.014</t>
  </si>
  <si>
    <t>PERMANENCIA A LA ORDEN</t>
  </si>
  <si>
    <t>042.034</t>
  </si>
  <si>
    <t>POR FUNCIONES DISTINTAS A LAS DEL CARGO</t>
  </si>
  <si>
    <t>044</t>
  </si>
  <si>
    <t>ANTIGÜEDAD</t>
  </si>
  <si>
    <t>045</t>
  </si>
  <si>
    <t>COMPLEMENTOS-QUEBRANTO DE CAJA</t>
  </si>
  <si>
    <t>05</t>
  </si>
  <si>
    <t>RETRIBUCIONES DIVERSAS ESPECIALES</t>
  </si>
  <si>
    <t>053</t>
  </si>
  <si>
    <t>LICENCIAS GENERADAS Y NO GOZADAS</t>
  </si>
  <si>
    <t>059</t>
  </si>
  <si>
    <t>SUELDO ANUAL COMPLEMENTARIO</t>
  </si>
  <si>
    <t>07</t>
  </si>
  <si>
    <t>BENEFICIOS FAMILIARES</t>
  </si>
  <si>
    <t>071</t>
  </si>
  <si>
    <t>PRIMA POR MATRIMONIO</t>
  </si>
  <si>
    <t>072</t>
  </si>
  <si>
    <t>HOGAR CONSTITUIDO</t>
  </si>
  <si>
    <t>073</t>
  </si>
  <si>
    <t>PRIMA POR NACIMIENTO</t>
  </si>
  <si>
    <t>074</t>
  </si>
  <si>
    <t>PRESTACIONES POR HIJO</t>
  </si>
  <si>
    <t>075</t>
  </si>
  <si>
    <t xml:space="preserve">PRESTACIONES POR FALLECIMIENTO </t>
  </si>
  <si>
    <t>078</t>
  </si>
  <si>
    <t>PRESTACIONES POR SALARIO VACACIONAL</t>
  </si>
  <si>
    <t>079</t>
  </si>
  <si>
    <t>OTROS BENEFICIOS FAMILIARES</t>
  </si>
  <si>
    <t>08</t>
  </si>
  <si>
    <t>CARGAS LEGALES SOBRE SERVICIOS PERSONALES</t>
  </si>
  <si>
    <t>081</t>
  </si>
  <si>
    <t>AP. PATR. SIST. SEG. SOCIAL S/RETRIBUCIONES</t>
  </si>
  <si>
    <t>082</t>
  </si>
  <si>
    <t>OTROS AP. PATRONALES SOBRE RETRIBUCIONES</t>
  </si>
  <si>
    <t>089</t>
  </si>
  <si>
    <t>OTRAS CARGAS LEGALES S/ SERV. PERSONALES</t>
  </si>
  <si>
    <t>1</t>
  </si>
  <si>
    <t>BIENES DE CONSUMO</t>
  </si>
  <si>
    <t>11</t>
  </si>
  <si>
    <t>PRODUCTOS ALIMENTICIOS, AGROPECUARIOS Y FORESTALES</t>
  </si>
  <si>
    <t>111</t>
  </si>
  <si>
    <t>ALIMENTOS PARA PERSONAS</t>
  </si>
  <si>
    <t>119</t>
  </si>
  <si>
    <t>OTROS</t>
  </si>
  <si>
    <t>12</t>
  </si>
  <si>
    <t>P.TEXTILES,PREN.DE VESTIR, ART. DE CUERO Y SIMILARES</t>
  </si>
  <si>
    <t>121</t>
  </si>
  <si>
    <t>HILADOS Y TELAS</t>
  </si>
  <si>
    <t>122</t>
  </si>
  <si>
    <t>PRENDAS DE VESTIR</t>
  </si>
  <si>
    <t>124</t>
  </si>
  <si>
    <t>CUERO, PIELES Y SIMILARES</t>
  </si>
  <si>
    <t>13</t>
  </si>
  <si>
    <t>PRODUCTOS DE PAPEL, LIBROS E IMPRESOS</t>
  </si>
  <si>
    <t>131</t>
  </si>
  <si>
    <t>PAPELES DE OFICINA</t>
  </si>
  <si>
    <t>PRODUCTOS DE PAPEL Y CARTON</t>
  </si>
  <si>
    <t>FORMULARIOS, IMPRESOS Y SIMILARES</t>
  </si>
  <si>
    <t>PRODUCTOS DE ARTES GRAFICAS</t>
  </si>
  <si>
    <t>LIBROS, REVISTAS Y OTRAS PUBLICACIONES</t>
  </si>
  <si>
    <t>PRODUCTOS ENERGETICOS</t>
  </si>
  <si>
    <t>COMBUSTIBLES DERIVADOS DEL PETROLEO</t>
  </si>
  <si>
    <t>SUPERGAS</t>
  </si>
  <si>
    <t>PROD. QUIMICOS DERIVADOS DEL PETROLEO Y CONEXOS</t>
  </si>
  <si>
    <t>LUBRICANTES Y OTROS DERIVADOS DEL PETROLEO</t>
  </si>
  <si>
    <t>PRODUCTOS MEDICINALES Y FARMACEUTICOS</t>
  </si>
  <si>
    <t>COMPUESTOS QUIMICOS, TINTAS Y PINTURAS</t>
  </si>
  <si>
    <t>PRODUCTOS PLASTICOS, ACRILICOS Y SIMILARES</t>
  </si>
  <si>
    <t>ARTICULOS DE CAUCHO</t>
  </si>
  <si>
    <t>PRODUCTOS MINERALES</t>
  </si>
  <si>
    <t>PRODUCTOS DE LOZA, CERAMICA Y SIMILARES</t>
  </si>
  <si>
    <t>PRODUCTOS DE VIDRIO</t>
  </si>
  <si>
    <t>PRODUCTOS METALICOS</t>
  </si>
  <si>
    <t>PRODUCTOS BASICOS DE HIERRO Y ACERO</t>
  </si>
  <si>
    <t>OTROS BIENES DE CONSUMO</t>
  </si>
  <si>
    <t>UTILES DE OFICINA</t>
  </si>
  <si>
    <t>ELEMENTOS DE LIMPIEZA Y ASEO</t>
  </si>
  <si>
    <t>ARTICULOS Y ACCESORIOS ELECTRICOS</t>
  </si>
  <si>
    <t>UTILES DE COCINA Y COMEDOR</t>
  </si>
  <si>
    <t>REPUESTOS Y ACCESORIOS</t>
  </si>
  <si>
    <t>SERVICIOS NO PERSONALES</t>
  </si>
  <si>
    <t>SERVICIOS BASICOS</t>
  </si>
  <si>
    <t>TELEFONO, TELEGRAFO Y SIMILARES</t>
  </si>
  <si>
    <t>AGUA</t>
  </si>
  <si>
    <t>ELECTRICIDAD</t>
  </si>
  <si>
    <t>PUBLICIDAD, IMPRESIONES Y ENCUADERNACIONES</t>
  </si>
  <si>
    <t xml:space="preserve">PUBLICIDAD </t>
  </si>
  <si>
    <t>IMPRESIONES, REPRODUCCIONES Y ENCUADERNACIONES</t>
  </si>
  <si>
    <t>PASAJES, VIATICOS Y OTROS GASTOS DE TRASLADO</t>
  </si>
  <si>
    <t>PASAJES DENTRO DEL PAIS</t>
  </si>
  <si>
    <t>PASAJES AL EXTERIOR CONTRATADOS EN EL PAIS</t>
  </si>
  <si>
    <t>VIATICOS DENTRO DEL PAIS</t>
  </si>
  <si>
    <t>VIATICOS FUERA DEL PAIS</t>
  </si>
  <si>
    <t>OTROS GASTOS DE TRASLADO</t>
  </si>
  <si>
    <t>TRANSP. DE CARGA, SERV. COMPLEM. Y ALMACENAMIENTO</t>
  </si>
  <si>
    <t>FLETES Y OTROS GASTOS CONTRAT. DENTRO DEL PAIS</t>
  </si>
  <si>
    <t>CORRESPONDENCIA, ENCOM. CONTRAT. DENTRO DEL PAIS</t>
  </si>
  <si>
    <t>ARRENDAMIENTOS</t>
  </si>
  <si>
    <t>TRIBUTOS, SEGUROS Y COMISIONES</t>
  </si>
  <si>
    <t>PRIMAS Y OTROS GASTOS DE SEGUROS CONTR. D/DEL PAIS</t>
  </si>
  <si>
    <t>COMISIONES BANCARIAS DENTRO DEL PAIS</t>
  </si>
  <si>
    <t>SERV. P/MANTENIMIENTO, REPARACIONES MENORES Y LIMPIEZA</t>
  </si>
  <si>
    <t>DE INMUEBLES E INSTALACIONES</t>
  </si>
  <si>
    <t>DE AUTOMOTORES</t>
  </si>
  <si>
    <t>DE MOBILIARIO, EQUIPOS DE OFICINA Y COMPUTACION</t>
  </si>
  <si>
    <t>DE LIMPIEZA, ASEO Y FUMIGACION</t>
  </si>
  <si>
    <t>SERVICIOS TECNICOS, PROFESIONALES Y ARTISTICOS</t>
  </si>
  <si>
    <t>PROFESIONALES Y TECNICOS</t>
  </si>
  <si>
    <t>OTROS SERVICIOS NO PERSONALES</t>
  </si>
  <si>
    <t>SERVICIOS DE VIGILANCIA Y CUSTODIA</t>
  </si>
  <si>
    <t>BIENES DE USO</t>
  </si>
  <si>
    <t>MAQUINAS, MOBILIARIO Y EQUIPOS DE OFICINA</t>
  </si>
  <si>
    <t>EQUIPOS DE INFORMATICA</t>
  </si>
  <si>
    <t>EQUIPOS ELECTRICOS DE USO DOMESTICO</t>
  </si>
  <si>
    <t>MOBILIARIOS DE OFICINA</t>
  </si>
  <si>
    <t>EQUIPAMIENTO EDUCACIONAL, CULTURAS Y RECREATIVO</t>
  </si>
  <si>
    <t>EQ. AUDIOVISUALES, DE FOTOGRAFIA Y SIMILARES</t>
  </si>
  <si>
    <t>EQUIPOS DE TRANSPORTE, TRACCION, ELEVAC. Y COMUNIC.</t>
  </si>
  <si>
    <t>EQUIPOS DE COMUNICACIONES</t>
  </si>
  <si>
    <t>MOTORES Y REPUESTOS MAYORES</t>
  </si>
  <si>
    <t>PARA MAQUINAS Y EQUIPOS DE OFICINA</t>
  </si>
  <si>
    <t>EQUIPOS DE TRANSPORTE</t>
  </si>
  <si>
    <t>TIERRAS, EDIFICIOS Y OTROS BIENES PREEXISTENTES</t>
  </si>
  <si>
    <t>EDIFICIOS E INSTALACIONES</t>
  </si>
  <si>
    <t>CONSTRUCCIONES, MEJORAS Y REPARACIONES MAYORES</t>
  </si>
  <si>
    <t>OTRAS EDIFICACIONES</t>
  </si>
  <si>
    <t>OTROS BIENES DE USO</t>
  </si>
  <si>
    <t>PROGRAMAS DE COMPUTACION Y SIMILARES</t>
  </si>
  <si>
    <t>TRANSFERENCIAS</t>
  </si>
  <si>
    <t>TRANSF. CORR. A INSTITUCIONES SIN FINES DE LUCRO</t>
  </si>
  <si>
    <t>TRANSF. CORR. A OTRAS INSTITUCIONES SIN FINES DE LUCRO</t>
  </si>
  <si>
    <t>T O T A L E S</t>
  </si>
  <si>
    <t>VIGENTE</t>
  </si>
  <si>
    <t>PROYECTADO</t>
  </si>
  <si>
    <t>CUADRO COMPARATIVO QUE  MUESTRA LAS ASIGNACIONES</t>
  </si>
  <si>
    <t>PRESUPUESTALES EN LAS CIFRAS VIGENTES Y PROYECTADAS</t>
  </si>
  <si>
    <t>GRUPO</t>
  </si>
  <si>
    <t>DENOMINACION</t>
  </si>
  <si>
    <t>ASESOR LETRADO</t>
  </si>
  <si>
    <t>SECRETARIO</t>
  </si>
  <si>
    <t>A</t>
  </si>
  <si>
    <t>CONTADOR CENTRAL</t>
  </si>
  <si>
    <t>C</t>
  </si>
  <si>
    <t>D</t>
  </si>
  <si>
    <t xml:space="preserve">TAQUIGRAFOS </t>
  </si>
  <si>
    <t>F</t>
  </si>
  <si>
    <t>CHOFER</t>
  </si>
  <si>
    <t>PORTERO/MENSAJERO</t>
  </si>
  <si>
    <t xml:space="preserve">COMPENSACIONES: </t>
  </si>
  <si>
    <t>( Estimado 2 funcionarios a un S.M.MPAL)</t>
  </si>
  <si>
    <t>19,5% - B.P.S.</t>
  </si>
  <si>
    <t>1% B.H.U.</t>
  </si>
  <si>
    <t>B.S.E - ACCIDENTES DE TRABAJO - CIFRA ESTIMADA</t>
  </si>
  <si>
    <t xml:space="preserve">( 1, 1.5 Ó 2% SOBRE EL 60% DEL S.M.MPAL POR </t>
  </si>
  <si>
    <t>AÑO DE ANTIGÜEDAD)</t>
  </si>
  <si>
    <t>(3 S.M.MPAL POR FALL. DE FUNC.</t>
  </si>
  <si>
    <t>1,5 S.M.MPAL POR HIJO O CONYUGE)</t>
  </si>
  <si>
    <t>TOTAL GRUPO 0</t>
  </si>
  <si>
    <t xml:space="preserve">JEFE </t>
  </si>
  <si>
    <t>(12% S/S.M.MPAL)</t>
  </si>
  <si>
    <t>ESPECIES TIMBRADAS Y VALORADAS</t>
  </si>
  <si>
    <t>MATERIALES DE CONSTRUCCION</t>
  </si>
  <si>
    <t>ARTICULOS Y ACCESORIOS DE INFORMATICA</t>
  </si>
  <si>
    <t>EQUIPOS DE TELEFONIA Y SIMILARES</t>
  </si>
  <si>
    <t>DE INMUEBLES CONTRATADOS DENTRO DEL PAIS</t>
  </si>
  <si>
    <t>TESORERO</t>
  </si>
  <si>
    <t>ASIST. RRPP</t>
  </si>
  <si>
    <t>PROSECRETARIO</t>
  </si>
  <si>
    <t>ASIGNADO</t>
  </si>
  <si>
    <t xml:space="preserve"> </t>
  </si>
  <si>
    <t>ESC.</t>
  </si>
  <si>
    <t>LICENC.EN INFORMATICA</t>
  </si>
  <si>
    <t>TECNICO / INFORMATICA</t>
  </si>
  <si>
    <t>AUXILIAR DE CAFETERIA</t>
  </si>
  <si>
    <t>AUXILIAR DE SERVICIO</t>
  </si>
  <si>
    <t>06</t>
  </si>
  <si>
    <t>BENEFICIOS AL PERSONAL</t>
  </si>
  <si>
    <t>063</t>
  </si>
  <si>
    <t>INDEMNIZ. POR RETIRO</t>
  </si>
  <si>
    <t>INDEMNIZACION POR RETIRO</t>
  </si>
  <si>
    <t>ENCARGADO</t>
  </si>
  <si>
    <t>EX</t>
  </si>
  <si>
    <t>SECRETARIO GENERAL</t>
  </si>
  <si>
    <t>046</t>
  </si>
  <si>
    <t>SUBROGACION Y ACEFALIAS</t>
  </si>
  <si>
    <t>DE EQUIPOS DE OFICINA</t>
  </si>
  <si>
    <t>DE EQUIPOS DE TRANSPORTE Y SIMILARES</t>
  </si>
  <si>
    <t>EQ. IMPRENTA FOTOCOPIADORAS Y SIMILARES</t>
  </si>
  <si>
    <t>OTROS VEHICULOS AUTOMOVILES</t>
  </si>
  <si>
    <t>GASTADO AL</t>
  </si>
  <si>
    <t>30.09.2010</t>
  </si>
  <si>
    <t xml:space="preserve">SUELDOS BASICOS DE CARGOS </t>
  </si>
  <si>
    <t>ESCALAFON PROFESIONAL: 7.5%</t>
  </si>
  <si>
    <t>SECRETARIO: 20%</t>
  </si>
  <si>
    <t>RESTO DEL PERSONAL: 15%</t>
  </si>
  <si>
    <t xml:space="preserve">                  DETALLE DEL CALCULO DEL GRUPO 0 </t>
  </si>
  <si>
    <t xml:space="preserve">                           SERVICIOS PERSONALES</t>
  </si>
  <si>
    <t xml:space="preserve">SUBROGACION Y ACEFALIAS </t>
  </si>
  <si>
    <t>GRADO</t>
  </si>
  <si>
    <t>DE INMUEBLES CONTRATADOS FUERA DEL PAIS</t>
  </si>
  <si>
    <t>R</t>
  </si>
  <si>
    <t>SECRETARIO DE BANCADA</t>
  </si>
  <si>
    <t>AUXILIAR</t>
  </si>
  <si>
    <t>JEFE DE HACIENDA</t>
  </si>
  <si>
    <t>TECNICO / CONTABILIDAD</t>
  </si>
  <si>
    <t xml:space="preserve">CANT. </t>
  </si>
  <si>
    <t>JEFE DE CAFETERIA</t>
  </si>
  <si>
    <t xml:space="preserve">                           A  PESOS DE 01.12.2013</t>
  </si>
  <si>
    <t>X 12 MESES</t>
  </si>
  <si>
    <t xml:space="preserve">X 12 MESES </t>
  </si>
  <si>
    <t xml:space="preserve">X 2 X 12 MESES </t>
  </si>
  <si>
    <t xml:space="preserve">X 4 X 12 MESES </t>
  </si>
  <si>
    <t>X6X12MESES</t>
  </si>
  <si>
    <t xml:space="preserve">OTROS </t>
  </si>
  <si>
    <t>Y SIGUIENTES( A VALORES DE 01.01.17)</t>
  </si>
  <si>
    <t>al 01.01.17</t>
  </si>
  <si>
    <t>057</t>
  </si>
  <si>
    <t>BECAS DE TRABAJO Y PASANTIAS</t>
  </si>
  <si>
    <t>CLASIFICADOR DE APLICACIONES FINANCIERAS</t>
  </si>
  <si>
    <t>OTRAS AMORTIZACIONES DE DEUDA</t>
  </si>
  <si>
    <t>PARA EL PERIODO 2017 Y SIGUIENTES</t>
  </si>
  <si>
    <t>01.01.2017</t>
  </si>
  <si>
    <t>ART. EDUCACIONALES, CULTURALES, DEPORTIVOS Y RECREATIVOS</t>
  </si>
  <si>
    <t>SERVICIOS DE CAPACITACION</t>
  </si>
  <si>
    <t>CONTRATACION DE EQUIPOS, SALAS Y CONEXOS</t>
  </si>
  <si>
    <t>SERVICIOS DE ALIMENTACION</t>
  </si>
  <si>
    <t>A PESOS DE 01.01.17</t>
  </si>
  <si>
    <t>AUXILIAR DE TESORERIA</t>
  </si>
  <si>
    <t>Q</t>
  </si>
  <si>
    <t>SECRETARIO PRIVADO</t>
  </si>
  <si>
    <t>OTRAS 20%</t>
  </si>
  <si>
    <t>15% S/HOGAR CONSTITUIDO ACUMULADO AL SUELDO</t>
  </si>
  <si>
    <t>ASIGNACIONES PRESUPUESTALES INICIALES - EJERCICIO 2017</t>
  </si>
  <si>
    <t>SUB JEFE</t>
  </si>
  <si>
    <t>JEFE CORRECTOR - TAQUIGRAFIA</t>
  </si>
  <si>
    <t>SUPERVISOR DE SERVICIOS</t>
  </si>
  <si>
    <t>OTRAS 5 %</t>
  </si>
  <si>
    <t>02</t>
  </si>
  <si>
    <t>RETRIBUCIONES PERSONAL CONTRATADO FUNCIONES PERMANENTES</t>
  </si>
  <si>
    <t>021</t>
  </si>
  <si>
    <t xml:space="preserve">SUELDO BASICO DE FUNCIONES CONTRATADAS </t>
  </si>
  <si>
    <t>`04</t>
  </si>
  <si>
    <t>RETR. PERS. CONTRATADO FUNCIONES PERMANENTES</t>
  </si>
  <si>
    <t>SUELDO BASICO DE FUNCIONES CONTRATADAS</t>
  </si>
  <si>
    <t>JEFE DE INFORMATICA</t>
  </si>
  <si>
    <t>PARTIDA PREVISTA EN ARTICULO PRESUPUESTAL</t>
  </si>
</sst>
</file>

<file path=xl/styles.xml><?xml version="1.0" encoding="utf-8"?>
<styleSheet xmlns="http://schemas.openxmlformats.org/spreadsheetml/2006/main">
  <numFmts count="40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_ [$€]\ * #,##0.00_ ;_ [$€]\ * \-#,##0.00_ ;_ [$€]\ * &quot;-&quot;??_ ;_ @_ "/>
    <numFmt numFmtId="193" formatCode="0.00000"/>
    <numFmt numFmtId="194" formatCode="0.000000"/>
    <numFmt numFmtId="195" formatCode="#,##0.0"/>
  </numFmts>
  <fonts count="3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i/>
      <u val="single"/>
      <sz val="16"/>
      <name val="Arial"/>
      <family val="2"/>
    </font>
    <font>
      <b/>
      <i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1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3" fontId="0" fillId="0" borderId="0" xfId="0" applyNumberFormat="1" applyFont="1" applyFill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98"/>
  <sheetViews>
    <sheetView zoomScalePageLayoutView="0" workbookViewId="0" topLeftCell="A1">
      <selection activeCell="O1" sqref="O1"/>
    </sheetView>
  </sheetViews>
  <sheetFormatPr defaultColWidth="11.421875" defaultRowHeight="12.75"/>
  <cols>
    <col min="6" max="6" width="1.28515625" style="0" customWidth="1"/>
    <col min="7" max="7" width="15.57421875" style="0" customWidth="1"/>
    <col min="8" max="8" width="15.140625" style="0" customWidth="1"/>
    <col min="9" max="9" width="0.85546875" style="0" customWidth="1"/>
    <col min="10" max="10" width="13.140625" style="0" hidden="1" customWidth="1"/>
    <col min="11" max="11" width="1.1484375" style="0" customWidth="1"/>
    <col min="12" max="12" width="14.7109375" style="0" hidden="1" customWidth="1"/>
    <col min="13" max="13" width="2.140625" style="0" hidden="1" customWidth="1"/>
    <col min="14" max="14" width="0.9921875" style="0" customWidth="1"/>
    <col min="15" max="15" width="16.7109375" style="0" customWidth="1"/>
    <col min="16" max="16" width="1.7109375" style="0" customWidth="1"/>
    <col min="17" max="17" width="18.28125" style="0" customWidth="1"/>
    <col min="18" max="18" width="1.421875" style="0" customWidth="1"/>
    <col min="19" max="19" width="19.421875" style="0" customWidth="1"/>
    <col min="20" max="20" width="3.00390625" style="0" customWidth="1"/>
    <col min="21" max="21" width="21.140625" style="0" customWidth="1"/>
  </cols>
  <sheetData>
    <row r="2" spans="1:2" ht="20.25">
      <c r="A2" s="10" t="s">
        <v>243</v>
      </c>
      <c r="B2" s="9"/>
    </row>
    <row r="3" spans="1:2" ht="20.25">
      <c r="A3" s="10"/>
      <c r="B3" s="9"/>
    </row>
    <row r="4" spans="1:2" ht="20.25">
      <c r="A4" s="10"/>
      <c r="B4" s="10" t="s">
        <v>225</v>
      </c>
    </row>
    <row r="5" spans="1:15" ht="20.25">
      <c r="A5" s="10"/>
      <c r="B5" s="9"/>
      <c r="O5" s="1"/>
    </row>
    <row r="6" spans="8:17" ht="12.75">
      <c r="H6" s="1" t="s">
        <v>179</v>
      </c>
      <c r="J6" s="1" t="s">
        <v>200</v>
      </c>
      <c r="K6" s="7"/>
      <c r="O6" s="1"/>
      <c r="Q6" s="1"/>
    </row>
    <row r="7" spans="6:21" ht="12.75">
      <c r="F7" s="8"/>
      <c r="G7" s="8"/>
      <c r="H7" s="1" t="s">
        <v>143</v>
      </c>
      <c r="J7" s="1" t="s">
        <v>201</v>
      </c>
      <c r="K7" s="7"/>
      <c r="N7" s="1"/>
      <c r="O7" s="1" t="s">
        <v>144</v>
      </c>
      <c r="P7" s="1"/>
      <c r="Q7" s="51"/>
      <c r="S7" s="1"/>
      <c r="U7" s="1"/>
    </row>
    <row r="8" spans="6:21" ht="12.75">
      <c r="F8" s="8"/>
      <c r="G8" s="8"/>
      <c r="H8" s="1" t="s">
        <v>226</v>
      </c>
      <c r="N8" s="1"/>
      <c r="O8" s="1">
        <v>2017</v>
      </c>
      <c r="P8" s="1"/>
      <c r="Q8" s="1"/>
      <c r="S8" s="1"/>
      <c r="U8" s="1"/>
    </row>
    <row r="9" spans="6:8" ht="12.75">
      <c r="F9" s="8"/>
      <c r="G9" s="8"/>
      <c r="H9" s="7"/>
    </row>
    <row r="12" spans="1:21" ht="12.75">
      <c r="A12" s="1">
        <v>0</v>
      </c>
      <c r="B12" s="2" t="s">
        <v>0</v>
      </c>
      <c r="H12" s="29">
        <f>+H14+H20+H28+H33+H36+H45</f>
        <v>53248332</v>
      </c>
      <c r="I12" s="28"/>
      <c r="J12" s="28"/>
      <c r="K12" s="29"/>
      <c r="L12" s="28"/>
      <c r="M12" s="28"/>
      <c r="N12" s="18"/>
      <c r="O12" s="29">
        <f>+O14+O20+O28+O33+O36+O45+O17</f>
        <v>52312179</v>
      </c>
      <c r="P12" s="17"/>
      <c r="Q12" s="29"/>
      <c r="S12" s="18"/>
      <c r="U12" s="18"/>
    </row>
    <row r="13" spans="1:21" ht="12.75">
      <c r="A13" s="3"/>
      <c r="H13" s="28"/>
      <c r="I13" s="28"/>
      <c r="J13" s="28"/>
      <c r="K13" s="28"/>
      <c r="L13" s="28"/>
      <c r="M13" s="28"/>
      <c r="N13" s="17"/>
      <c r="O13" s="28"/>
      <c r="P13" s="17"/>
      <c r="Q13" s="28"/>
      <c r="S13" s="17"/>
      <c r="U13" s="17"/>
    </row>
    <row r="14" spans="1:21" ht="12.75">
      <c r="A14" s="4" t="s">
        <v>1</v>
      </c>
      <c r="B14" s="5" t="s">
        <v>2</v>
      </c>
      <c r="H14" s="28">
        <f>+H15</f>
        <v>25472787</v>
      </c>
      <c r="I14" s="28"/>
      <c r="J14" s="28"/>
      <c r="K14" s="28"/>
      <c r="L14" s="28"/>
      <c r="M14" s="28"/>
      <c r="N14" s="17"/>
      <c r="O14" s="28">
        <f>+O15</f>
        <v>25592088</v>
      </c>
      <c r="P14" s="17"/>
      <c r="Q14" s="28"/>
      <c r="S14" s="17"/>
      <c r="U14" s="17"/>
    </row>
    <row r="15" spans="1:21" ht="12.75">
      <c r="A15" s="4" t="s">
        <v>3</v>
      </c>
      <c r="B15" t="s">
        <v>4</v>
      </c>
      <c r="H15" s="28">
        <v>25472787</v>
      </c>
      <c r="I15" s="28"/>
      <c r="J15" s="28">
        <v>5099697</v>
      </c>
      <c r="K15" s="28"/>
      <c r="L15" s="28">
        <f>+J15/9*12</f>
        <v>6799596</v>
      </c>
      <c r="M15" s="28"/>
      <c r="N15" s="17"/>
      <c r="O15" s="28">
        <v>25592088</v>
      </c>
      <c r="P15" s="17"/>
      <c r="Q15" s="28"/>
      <c r="S15" s="17"/>
      <c r="U15" s="17"/>
    </row>
    <row r="16" spans="1:21" ht="12.75">
      <c r="A16" s="4"/>
      <c r="H16" s="28"/>
      <c r="I16" s="28"/>
      <c r="J16" s="28"/>
      <c r="K16" s="28"/>
      <c r="L16" s="28"/>
      <c r="M16" s="28"/>
      <c r="N16" s="17"/>
      <c r="O16" s="28"/>
      <c r="P16" s="17"/>
      <c r="Q16" s="28"/>
      <c r="S16" s="17"/>
      <c r="U16" s="17"/>
    </row>
    <row r="17" spans="1:21" ht="12.75">
      <c r="A17" s="4" t="s">
        <v>248</v>
      </c>
      <c r="B17" s="23" t="s">
        <v>253</v>
      </c>
      <c r="H17" s="28">
        <f>+H18</f>
        <v>0</v>
      </c>
      <c r="I17" s="28"/>
      <c r="J17" s="28"/>
      <c r="K17" s="28"/>
      <c r="L17" s="28"/>
      <c r="M17" s="28"/>
      <c r="N17" s="17"/>
      <c r="O17" s="28">
        <f>+O18</f>
        <v>716856</v>
      </c>
      <c r="P17" s="17"/>
      <c r="Q17" s="28"/>
      <c r="S17" s="17"/>
      <c r="U17" s="17"/>
    </row>
    <row r="18" spans="1:21" ht="12.75">
      <c r="A18" s="4" t="s">
        <v>250</v>
      </c>
      <c r="B18" t="s">
        <v>254</v>
      </c>
      <c r="H18" s="28">
        <v>0</v>
      </c>
      <c r="I18" s="28"/>
      <c r="J18" s="28"/>
      <c r="K18" s="28"/>
      <c r="L18" s="28"/>
      <c r="M18" s="28"/>
      <c r="N18" s="17"/>
      <c r="O18" s="28">
        <v>716856</v>
      </c>
      <c r="P18" s="17"/>
      <c r="Q18" s="28"/>
      <c r="S18" s="17"/>
      <c r="U18" s="17"/>
    </row>
    <row r="19" spans="1:21" ht="12.75">
      <c r="A19" s="4"/>
      <c r="H19" s="28"/>
      <c r="I19" s="28"/>
      <c r="J19" s="28"/>
      <c r="K19" s="28"/>
      <c r="L19" s="28"/>
      <c r="M19" s="28"/>
      <c r="N19" s="17"/>
      <c r="O19" s="28"/>
      <c r="P19" s="17"/>
      <c r="Q19" s="28"/>
      <c r="S19" s="17"/>
      <c r="U19" s="17"/>
    </row>
    <row r="20" spans="1:21" ht="12.75">
      <c r="A20" s="4" t="s">
        <v>5</v>
      </c>
      <c r="B20" s="5" t="s">
        <v>6</v>
      </c>
      <c r="H20" s="28">
        <f>+H21+H24+H25+H26</f>
        <v>5644738</v>
      </c>
      <c r="I20" s="28"/>
      <c r="J20" s="28"/>
      <c r="K20" s="28"/>
      <c r="L20" s="28"/>
      <c r="M20" s="28"/>
      <c r="N20" s="17"/>
      <c r="O20" s="28">
        <f>+O21+O24+O25+O26</f>
        <v>7044652</v>
      </c>
      <c r="P20" s="17"/>
      <c r="Q20" s="28"/>
      <c r="S20" s="17"/>
      <c r="U20" s="17"/>
    </row>
    <row r="21" spans="1:21" ht="12.75">
      <c r="A21" s="4" t="s">
        <v>7</v>
      </c>
      <c r="B21" t="s">
        <v>8</v>
      </c>
      <c r="H21" s="28">
        <f>+H22+H23</f>
        <v>4102129</v>
      </c>
      <c r="I21" s="28"/>
      <c r="J21" s="28"/>
      <c r="K21" s="28"/>
      <c r="L21" s="28"/>
      <c r="M21" s="28"/>
      <c r="N21" s="17"/>
      <c r="O21" s="28">
        <f>+O22+O23</f>
        <v>5420473</v>
      </c>
      <c r="P21" s="17"/>
      <c r="Q21" s="28"/>
      <c r="S21" s="17"/>
      <c r="U21" s="17"/>
    </row>
    <row r="22" spans="1:21" ht="12.75">
      <c r="A22" s="4" t="s">
        <v>9</v>
      </c>
      <c r="B22" t="s">
        <v>10</v>
      </c>
      <c r="H22" s="28">
        <v>3758157</v>
      </c>
      <c r="I22" s="28"/>
      <c r="J22" s="28">
        <v>1774486</v>
      </c>
      <c r="K22" s="28"/>
      <c r="L22" s="28">
        <f>+J22/9*12</f>
        <v>2365981.3333333335</v>
      </c>
      <c r="M22" s="28"/>
      <c r="N22" s="17"/>
      <c r="O22" s="28">
        <v>4720473</v>
      </c>
      <c r="P22" s="17"/>
      <c r="Q22" s="28"/>
      <c r="S22" s="17"/>
      <c r="U22" s="17"/>
    </row>
    <row r="23" spans="1:21" ht="12.75">
      <c r="A23" s="4" t="s">
        <v>11</v>
      </c>
      <c r="B23" t="s">
        <v>12</v>
      </c>
      <c r="H23" s="28">
        <v>343972</v>
      </c>
      <c r="I23" s="28"/>
      <c r="J23" s="28">
        <v>314696</v>
      </c>
      <c r="K23" s="28"/>
      <c r="L23" s="28">
        <f>+J23/9*12</f>
        <v>419594.6666666666</v>
      </c>
      <c r="M23" s="28"/>
      <c r="N23" s="17"/>
      <c r="O23" s="28">
        <v>700000</v>
      </c>
      <c r="P23" s="17"/>
      <c r="Q23" s="28"/>
      <c r="S23" s="17"/>
      <c r="U23" s="17"/>
    </row>
    <row r="24" spans="1:21" ht="12.75">
      <c r="A24" s="4" t="s">
        <v>13</v>
      </c>
      <c r="B24" t="s">
        <v>14</v>
      </c>
      <c r="H24" s="28">
        <v>1470336</v>
      </c>
      <c r="I24" s="28"/>
      <c r="J24" s="28">
        <v>442218</v>
      </c>
      <c r="K24" s="28"/>
      <c r="L24" s="28">
        <f>+J24/9*12</f>
        <v>589624</v>
      </c>
      <c r="M24" s="28"/>
      <c r="N24" s="17"/>
      <c r="O24" s="28">
        <v>1450000</v>
      </c>
      <c r="P24" s="17"/>
      <c r="Q24" s="28"/>
      <c r="S24" s="17"/>
      <c r="U24" s="17"/>
    </row>
    <row r="25" spans="1:21" ht="12.75">
      <c r="A25" s="4" t="s">
        <v>15</v>
      </c>
      <c r="B25" t="s">
        <v>16</v>
      </c>
      <c r="H25" s="28">
        <v>71179</v>
      </c>
      <c r="I25" s="28"/>
      <c r="J25" s="28">
        <v>43454</v>
      </c>
      <c r="K25" s="28"/>
      <c r="L25" s="28"/>
      <c r="M25" s="28"/>
      <c r="N25" s="17"/>
      <c r="O25" s="44">
        <v>71179</v>
      </c>
      <c r="P25" s="17"/>
      <c r="Q25" s="28"/>
      <c r="S25" s="17"/>
      <c r="U25" s="17"/>
    </row>
    <row r="26" spans="1:21" ht="12.75">
      <c r="A26" s="4" t="s">
        <v>194</v>
      </c>
      <c r="B26" t="s">
        <v>195</v>
      </c>
      <c r="H26" s="28">
        <v>1094</v>
      </c>
      <c r="I26" s="28"/>
      <c r="J26" s="28"/>
      <c r="K26" s="28"/>
      <c r="L26" s="28"/>
      <c r="M26" s="28"/>
      <c r="N26" s="17"/>
      <c r="O26" s="28">
        <v>103000</v>
      </c>
      <c r="P26" s="17"/>
      <c r="Q26" s="28"/>
      <c r="S26" s="17"/>
      <c r="U26" s="17"/>
    </row>
    <row r="27" spans="1:21" ht="12.75">
      <c r="A27" s="3"/>
      <c r="H27" s="28"/>
      <c r="I27" s="28"/>
      <c r="J27" s="28"/>
      <c r="K27" s="28"/>
      <c r="L27" s="28"/>
      <c r="M27" s="28"/>
      <c r="N27" s="17"/>
      <c r="O27" s="28"/>
      <c r="P27" s="17"/>
      <c r="Q27" s="28"/>
      <c r="S27" s="17"/>
      <c r="U27" s="17"/>
    </row>
    <row r="28" spans="1:21" ht="12.75">
      <c r="A28" s="4" t="s">
        <v>17</v>
      </c>
      <c r="B28" s="5" t="s">
        <v>18</v>
      </c>
      <c r="H28" s="28">
        <f>+H29+H31+H30</f>
        <v>4596364</v>
      </c>
      <c r="I28" s="28"/>
      <c r="J28" s="28"/>
      <c r="K28" s="28"/>
      <c r="L28" s="28"/>
      <c r="M28" s="28"/>
      <c r="N28" s="17"/>
      <c r="O28" s="28">
        <f>+O29+O31+O30</f>
        <v>4552520</v>
      </c>
      <c r="P28" s="17"/>
      <c r="Q28" s="28"/>
      <c r="S28" s="17"/>
      <c r="U28" s="17"/>
    </row>
    <row r="29" spans="1:21" ht="12.75">
      <c r="A29" s="4" t="s">
        <v>19</v>
      </c>
      <c r="B29" t="s">
        <v>20</v>
      </c>
      <c r="H29" s="28">
        <v>328080</v>
      </c>
      <c r="I29" s="28"/>
      <c r="J29" s="28">
        <v>19097</v>
      </c>
      <c r="K29" s="28"/>
      <c r="L29" s="28"/>
      <c r="M29" s="28"/>
      <c r="N29" s="17"/>
      <c r="O29" s="44">
        <v>100000</v>
      </c>
      <c r="P29" s="17"/>
      <c r="Q29" s="28"/>
      <c r="S29" s="17"/>
      <c r="U29" s="17"/>
    </row>
    <row r="30" spans="1:21" ht="12.75">
      <c r="A30" s="4" t="s">
        <v>227</v>
      </c>
      <c r="B30" t="s">
        <v>228</v>
      </c>
      <c r="H30" s="28">
        <v>1531040</v>
      </c>
      <c r="I30" s="28"/>
      <c r="J30" s="28"/>
      <c r="K30" s="28"/>
      <c r="L30" s="28"/>
      <c r="M30" s="28"/>
      <c r="N30" s="17"/>
      <c r="O30" s="44">
        <v>1531000</v>
      </c>
      <c r="P30" s="17"/>
      <c r="Q30" s="28"/>
      <c r="S30" s="17"/>
      <c r="U30" s="17"/>
    </row>
    <row r="31" spans="1:21" ht="12.75">
      <c r="A31" s="4" t="s">
        <v>21</v>
      </c>
      <c r="B31" t="s">
        <v>22</v>
      </c>
      <c r="H31" s="28">
        <v>2737244</v>
      </c>
      <c r="I31" s="28"/>
      <c r="J31" s="28">
        <v>407056</v>
      </c>
      <c r="K31" s="28"/>
      <c r="L31" s="28"/>
      <c r="M31" s="28"/>
      <c r="N31" s="17"/>
      <c r="O31" s="28">
        <v>2921520</v>
      </c>
      <c r="P31" s="17"/>
      <c r="Q31" s="28"/>
      <c r="S31" s="17"/>
      <c r="U31" s="17"/>
    </row>
    <row r="32" spans="1:21" ht="12.75">
      <c r="A32" s="4"/>
      <c r="H32" s="28"/>
      <c r="I32" s="28"/>
      <c r="J32" s="28"/>
      <c r="K32" s="28"/>
      <c r="L32" s="28"/>
      <c r="M32" s="28"/>
      <c r="N32" s="17"/>
      <c r="O32" s="28"/>
      <c r="P32" s="17"/>
      <c r="Q32" s="28"/>
      <c r="S32" s="17"/>
      <c r="U32" s="17"/>
    </row>
    <row r="33" spans="1:21" ht="12.75">
      <c r="A33" s="4" t="s">
        <v>186</v>
      </c>
      <c r="B33" s="23" t="s">
        <v>187</v>
      </c>
      <c r="H33" s="28">
        <f>+H34+H35</f>
        <v>4374400</v>
      </c>
      <c r="I33" s="28"/>
      <c r="J33" s="28"/>
      <c r="K33" s="28"/>
      <c r="L33" s="28"/>
      <c r="M33" s="28"/>
      <c r="N33" s="17"/>
      <c r="O33" s="28">
        <f>+O34</f>
        <v>300000</v>
      </c>
      <c r="P33" s="17"/>
      <c r="Q33" s="28"/>
      <c r="S33" s="17"/>
      <c r="U33" s="17"/>
    </row>
    <row r="34" spans="1:21" ht="12.75">
      <c r="A34" s="4" t="s">
        <v>188</v>
      </c>
      <c r="B34" t="s">
        <v>190</v>
      </c>
      <c r="H34" s="28">
        <v>4374400</v>
      </c>
      <c r="I34" s="28"/>
      <c r="J34" s="28">
        <v>741874</v>
      </c>
      <c r="K34" s="28"/>
      <c r="L34" s="28"/>
      <c r="M34" s="28"/>
      <c r="N34" s="17"/>
      <c r="O34" s="44">
        <v>300000</v>
      </c>
      <c r="P34" s="17"/>
      <c r="Q34" s="28"/>
      <c r="S34" s="17"/>
      <c r="U34" s="17"/>
    </row>
    <row r="35" spans="1:21" ht="12.75">
      <c r="A35" s="4"/>
      <c r="H35" s="28"/>
      <c r="I35" s="28"/>
      <c r="J35" s="28">
        <v>0</v>
      </c>
      <c r="K35" s="28"/>
      <c r="L35" s="28"/>
      <c r="M35" s="28"/>
      <c r="N35" s="17"/>
      <c r="O35" s="28"/>
      <c r="P35" s="17"/>
      <c r="Q35" s="28"/>
      <c r="S35" s="17"/>
      <c r="U35" s="17"/>
    </row>
    <row r="36" spans="1:21" ht="12.75">
      <c r="A36" s="4" t="s">
        <v>23</v>
      </c>
      <c r="B36" s="5" t="s">
        <v>24</v>
      </c>
      <c r="H36" s="28">
        <f>SUM(H37:H43)</f>
        <v>6012726</v>
      </c>
      <c r="I36" s="28"/>
      <c r="J36" s="28"/>
      <c r="K36" s="28"/>
      <c r="L36" s="28"/>
      <c r="M36" s="28"/>
      <c r="N36" s="17"/>
      <c r="O36" s="28">
        <f>SUM(O37:O43)</f>
        <v>6167009</v>
      </c>
      <c r="P36" s="17"/>
      <c r="Q36" s="28"/>
      <c r="S36" s="17"/>
      <c r="U36" s="17"/>
    </row>
    <row r="37" spans="1:21" ht="12.75">
      <c r="A37" s="4" t="s">
        <v>25</v>
      </c>
      <c r="B37" t="s">
        <v>26</v>
      </c>
      <c r="H37" s="28">
        <v>34442</v>
      </c>
      <c r="I37" s="28"/>
      <c r="J37" s="28">
        <v>0</v>
      </c>
      <c r="K37" s="28"/>
      <c r="L37" s="28"/>
      <c r="M37" s="28"/>
      <c r="N37" s="17"/>
      <c r="O37" s="28">
        <v>34500</v>
      </c>
      <c r="P37" s="17"/>
      <c r="Q37" s="28"/>
      <c r="S37" s="17"/>
      <c r="U37" s="17"/>
    </row>
    <row r="38" spans="1:21" ht="12.75">
      <c r="A38" s="4" t="s">
        <v>27</v>
      </c>
      <c r="B38" t="s">
        <v>28</v>
      </c>
      <c r="H38" s="28">
        <v>772038</v>
      </c>
      <c r="I38" s="28"/>
      <c r="J38" s="28">
        <v>256324</v>
      </c>
      <c r="K38" s="28"/>
      <c r="L38" s="28">
        <f>+J38/9*12</f>
        <v>341765.3333333334</v>
      </c>
      <c r="M38" s="28"/>
      <c r="N38" s="17"/>
      <c r="O38" s="28">
        <v>942552</v>
      </c>
      <c r="P38" s="17"/>
      <c r="Q38" s="28"/>
      <c r="S38" s="17"/>
      <c r="U38" s="17"/>
    </row>
    <row r="39" spans="1:21" ht="12.75">
      <c r="A39" s="4" t="s">
        <v>29</v>
      </c>
      <c r="B39" t="s">
        <v>30</v>
      </c>
      <c r="H39" s="28">
        <v>34442</v>
      </c>
      <c r="I39" s="28"/>
      <c r="J39" s="28">
        <v>0</v>
      </c>
      <c r="K39" s="28"/>
      <c r="L39" s="28"/>
      <c r="M39" s="28"/>
      <c r="N39" s="17"/>
      <c r="O39" s="28">
        <v>34500</v>
      </c>
      <c r="P39" s="17"/>
      <c r="Q39" s="28"/>
      <c r="S39" s="17"/>
      <c r="U39" s="17"/>
    </row>
    <row r="40" spans="1:21" ht="12.75">
      <c r="A40" s="4" t="s">
        <v>31</v>
      </c>
      <c r="B40" t="s">
        <v>32</v>
      </c>
      <c r="H40" s="28">
        <v>10936</v>
      </c>
      <c r="I40" s="28"/>
      <c r="J40" s="28">
        <v>5940</v>
      </c>
      <c r="K40" s="28"/>
      <c r="L40" s="28">
        <f>+J40/9*12</f>
        <v>7920</v>
      </c>
      <c r="M40" s="28"/>
      <c r="N40" s="17"/>
      <c r="O40" s="28">
        <v>1000</v>
      </c>
      <c r="P40" s="17"/>
      <c r="Q40" s="28"/>
      <c r="S40" s="17"/>
      <c r="U40" s="17"/>
    </row>
    <row r="41" spans="1:21" ht="12.75">
      <c r="A41" s="4" t="s">
        <v>33</v>
      </c>
      <c r="B41" t="s">
        <v>34</v>
      </c>
      <c r="H41" s="28">
        <v>77485</v>
      </c>
      <c r="I41" s="28"/>
      <c r="J41" s="28">
        <v>0</v>
      </c>
      <c r="K41" s="28"/>
      <c r="L41" s="28"/>
      <c r="M41" s="28"/>
      <c r="N41" s="17"/>
      <c r="O41" s="28">
        <v>77517</v>
      </c>
      <c r="P41" s="17"/>
      <c r="Q41" s="28"/>
      <c r="S41" s="17"/>
      <c r="U41" s="17"/>
    </row>
    <row r="42" spans="1:21" ht="12.75">
      <c r="A42" s="4" t="s">
        <v>35</v>
      </c>
      <c r="B42" t="s">
        <v>36</v>
      </c>
      <c r="H42" s="28">
        <v>2896183</v>
      </c>
      <c r="I42" s="28"/>
      <c r="J42" s="28">
        <v>757107</v>
      </c>
      <c r="K42" s="28"/>
      <c r="L42" s="28"/>
      <c r="M42" s="28"/>
      <c r="N42" s="17"/>
      <c r="O42" s="28">
        <v>3076940</v>
      </c>
      <c r="P42" s="17"/>
      <c r="Q42" s="28"/>
      <c r="S42" s="17"/>
      <c r="U42" s="17"/>
    </row>
    <row r="43" spans="1:21" ht="12.75">
      <c r="A43" s="4" t="s">
        <v>37</v>
      </c>
      <c r="B43" t="s">
        <v>38</v>
      </c>
      <c r="H43" s="28">
        <v>2187200</v>
      </c>
      <c r="I43" s="28">
        <v>0</v>
      </c>
      <c r="J43" s="28">
        <v>936781</v>
      </c>
      <c r="K43" s="28"/>
      <c r="L43" s="28">
        <f>+J43/9*12</f>
        <v>1249041.3333333335</v>
      </c>
      <c r="M43" s="28"/>
      <c r="N43" s="17"/>
      <c r="O43" s="28">
        <v>2000000</v>
      </c>
      <c r="P43" s="17"/>
      <c r="Q43" s="28"/>
      <c r="S43" s="17"/>
      <c r="U43" s="17"/>
    </row>
    <row r="44" spans="1:21" ht="12.75">
      <c r="A44" s="3"/>
      <c r="H44" s="28"/>
      <c r="I44" s="28"/>
      <c r="J44" s="28"/>
      <c r="K44" s="28"/>
      <c r="L44" s="28"/>
      <c r="M44" s="28"/>
      <c r="N44" s="17"/>
      <c r="O44" s="28"/>
      <c r="P44" s="17"/>
      <c r="Q44" s="28"/>
      <c r="S44" s="17"/>
      <c r="U44" s="17"/>
    </row>
    <row r="45" spans="1:21" ht="12.75">
      <c r="A45" s="4" t="s">
        <v>39</v>
      </c>
      <c r="B45" s="5" t="s">
        <v>40</v>
      </c>
      <c r="H45" s="28">
        <f>+H46+H47+H48</f>
        <v>7147317</v>
      </c>
      <c r="I45" s="28"/>
      <c r="J45" s="28"/>
      <c r="K45" s="28"/>
      <c r="L45" s="28"/>
      <c r="M45" s="28"/>
      <c r="N45" s="17"/>
      <c r="O45" s="28">
        <f>+O46+O47+O48</f>
        <v>7939054</v>
      </c>
      <c r="P45" s="17"/>
      <c r="Q45" s="28"/>
      <c r="S45" s="17"/>
      <c r="U45" s="17"/>
    </row>
    <row r="46" spans="1:21" ht="12.75">
      <c r="A46" s="4" t="s">
        <v>41</v>
      </c>
      <c r="B46" t="s">
        <v>42</v>
      </c>
      <c r="H46" s="28">
        <v>6699409</v>
      </c>
      <c r="I46" s="28"/>
      <c r="J46" s="28">
        <v>1622291</v>
      </c>
      <c r="K46" s="28"/>
      <c r="L46" s="28">
        <f>+J46/9*12</f>
        <v>2163054.666666667</v>
      </c>
      <c r="M46" s="28"/>
      <c r="N46" s="17"/>
      <c r="O46" s="28">
        <v>7460993</v>
      </c>
      <c r="P46" s="17"/>
      <c r="Q46" s="28"/>
      <c r="S46" s="17"/>
      <c r="U46" s="17"/>
    </row>
    <row r="47" spans="1:21" ht="12.75">
      <c r="A47" s="4" t="s">
        <v>43</v>
      </c>
      <c r="B47" t="s">
        <v>44</v>
      </c>
      <c r="H47" s="28">
        <v>338548</v>
      </c>
      <c r="I47" s="28"/>
      <c r="J47" s="28">
        <v>81652</v>
      </c>
      <c r="K47" s="28"/>
      <c r="L47" s="28">
        <f>+J47/9*12</f>
        <v>108869.33333333334</v>
      </c>
      <c r="M47" s="28"/>
      <c r="N47" s="17"/>
      <c r="O47" s="28">
        <v>378061</v>
      </c>
      <c r="P47" s="17"/>
      <c r="Q47" s="28"/>
      <c r="S47" s="17"/>
      <c r="U47" s="17"/>
    </row>
    <row r="48" spans="1:21" ht="12.75">
      <c r="A48" s="4" t="s">
        <v>45</v>
      </c>
      <c r="B48" t="s">
        <v>46</v>
      </c>
      <c r="H48" s="28">
        <v>109360</v>
      </c>
      <c r="I48" s="28"/>
      <c r="J48" s="28">
        <v>52722</v>
      </c>
      <c r="K48" s="28"/>
      <c r="L48" s="28">
        <f>+J48/9*12</f>
        <v>70296</v>
      </c>
      <c r="M48" s="28"/>
      <c r="N48" s="17"/>
      <c r="O48" s="28">
        <v>100000</v>
      </c>
      <c r="P48" s="17"/>
      <c r="Q48" s="28"/>
      <c r="S48" s="17"/>
      <c r="U48" s="17"/>
    </row>
    <row r="49" spans="1:21" ht="12.75">
      <c r="A49" s="3"/>
      <c r="H49" s="28"/>
      <c r="I49" s="28"/>
      <c r="J49" s="28"/>
      <c r="K49" s="28"/>
      <c r="L49" s="28"/>
      <c r="M49" s="28"/>
      <c r="N49" s="17"/>
      <c r="O49" s="28"/>
      <c r="P49" s="17"/>
      <c r="Q49" s="28"/>
      <c r="S49" s="17"/>
      <c r="U49" s="17"/>
    </row>
    <row r="50" spans="1:21" ht="12.75">
      <c r="A50" s="3"/>
      <c r="H50" s="28"/>
      <c r="I50" s="28"/>
      <c r="J50" s="28"/>
      <c r="K50" s="28"/>
      <c r="L50" s="28"/>
      <c r="M50" s="28"/>
      <c r="N50" s="17"/>
      <c r="O50" s="28"/>
      <c r="P50" s="17"/>
      <c r="Q50" s="28"/>
      <c r="S50" s="17"/>
      <c r="U50" s="17"/>
    </row>
    <row r="51" spans="1:21" ht="12.75">
      <c r="A51" s="6" t="s">
        <v>47</v>
      </c>
      <c r="B51" s="7" t="s">
        <v>48</v>
      </c>
      <c r="H51" s="29">
        <f>+H53+H57+H63+H71+H76+H83+H88+H92</f>
        <v>13921118</v>
      </c>
      <c r="I51" s="28"/>
      <c r="J51" s="28"/>
      <c r="K51" s="29"/>
      <c r="L51" s="28"/>
      <c r="M51" s="28"/>
      <c r="N51" s="18"/>
      <c r="O51" s="29">
        <f>+O53+O57+O63+O71+O76+O83+O88+O92</f>
        <v>17396000</v>
      </c>
      <c r="P51" s="17"/>
      <c r="Q51" s="29"/>
      <c r="S51" s="18"/>
      <c r="U51" s="18"/>
    </row>
    <row r="52" spans="1:21" ht="12.75">
      <c r="A52" s="3"/>
      <c r="H52" s="28"/>
      <c r="I52" s="28"/>
      <c r="J52" s="28"/>
      <c r="K52" s="28"/>
      <c r="L52" s="28"/>
      <c r="M52" s="28"/>
      <c r="N52" s="17"/>
      <c r="O52" s="28"/>
      <c r="P52" s="17"/>
      <c r="Q52" s="28"/>
      <c r="S52" s="17"/>
      <c r="U52" s="17"/>
    </row>
    <row r="53" spans="1:21" ht="12.75">
      <c r="A53" s="4" t="s">
        <v>49</v>
      </c>
      <c r="B53" s="5" t="s">
        <v>50</v>
      </c>
      <c r="H53" s="28">
        <f>+H54+H55</f>
        <v>572930</v>
      </c>
      <c r="I53" s="28"/>
      <c r="J53" s="28"/>
      <c r="K53" s="28"/>
      <c r="L53" s="28"/>
      <c r="M53" s="28"/>
      <c r="N53" s="17"/>
      <c r="O53" s="28">
        <f>+O54+O55</f>
        <v>1030000</v>
      </c>
      <c r="P53" s="17"/>
      <c r="Q53" s="28"/>
      <c r="S53" s="17"/>
      <c r="U53" s="17"/>
    </row>
    <row r="54" spans="1:21" ht="12.75">
      <c r="A54" s="4" t="s">
        <v>51</v>
      </c>
      <c r="B54" t="s">
        <v>52</v>
      </c>
      <c r="H54" s="28">
        <v>540500</v>
      </c>
      <c r="I54" s="28"/>
      <c r="J54" s="28">
        <v>51048</v>
      </c>
      <c r="K54" s="28"/>
      <c r="L54" s="28">
        <f>+J54/9*12</f>
        <v>68064</v>
      </c>
      <c r="M54" s="28"/>
      <c r="N54" s="17"/>
      <c r="O54" s="28">
        <v>1000000</v>
      </c>
      <c r="P54" s="17"/>
      <c r="Q54" s="28"/>
      <c r="S54" s="17"/>
      <c r="U54" s="17"/>
    </row>
    <row r="55" spans="1:21" ht="12.75">
      <c r="A55" s="4" t="s">
        <v>53</v>
      </c>
      <c r="B55" t="s">
        <v>54</v>
      </c>
      <c r="H55" s="28">
        <v>32430</v>
      </c>
      <c r="I55" s="28"/>
      <c r="J55" s="28">
        <v>8064</v>
      </c>
      <c r="K55" s="28"/>
      <c r="L55" s="28">
        <f>+J55/9*12</f>
        <v>10752</v>
      </c>
      <c r="M55" s="28"/>
      <c r="N55" s="17"/>
      <c r="O55" s="28">
        <v>30000</v>
      </c>
      <c r="P55" s="17"/>
      <c r="Q55" s="28"/>
      <c r="S55" s="17"/>
      <c r="U55" s="17"/>
    </row>
    <row r="56" spans="1:21" ht="12.75">
      <c r="A56" s="8"/>
      <c r="H56" s="28"/>
      <c r="I56" s="28"/>
      <c r="J56" s="28"/>
      <c r="K56" s="28"/>
      <c r="L56" s="28"/>
      <c r="M56" s="28"/>
      <c r="N56" s="17"/>
      <c r="O56" s="28"/>
      <c r="P56" s="17"/>
      <c r="Q56" s="28"/>
      <c r="S56" s="17"/>
      <c r="U56" s="17"/>
    </row>
    <row r="57" spans="1:21" ht="12.75">
      <c r="A57" s="4" t="s">
        <v>55</v>
      </c>
      <c r="B57" s="5" t="s">
        <v>56</v>
      </c>
      <c r="H57" s="28">
        <f>+H58+H59+H60+H61</f>
        <v>327543</v>
      </c>
      <c r="I57" s="28"/>
      <c r="J57" s="28"/>
      <c r="K57" s="28"/>
      <c r="L57" s="28"/>
      <c r="M57" s="28"/>
      <c r="N57" s="17"/>
      <c r="O57" s="28">
        <f>+O58+O59+O60+O61</f>
        <v>357000</v>
      </c>
      <c r="P57" s="17"/>
      <c r="Q57" s="28"/>
      <c r="S57" s="17"/>
      <c r="U57" s="17"/>
    </row>
    <row r="58" spans="1:21" ht="12.75">
      <c r="A58" s="4" t="s">
        <v>57</v>
      </c>
      <c r="B58" t="s">
        <v>58</v>
      </c>
      <c r="H58" s="28">
        <v>1081</v>
      </c>
      <c r="I58" s="28"/>
      <c r="J58" s="28">
        <v>64</v>
      </c>
      <c r="K58" s="28"/>
      <c r="L58" s="28">
        <f>+J58/9*12</f>
        <v>85.33333333333333</v>
      </c>
      <c r="M58" s="28"/>
      <c r="N58" s="17"/>
      <c r="O58" s="28">
        <v>5000</v>
      </c>
      <c r="P58" s="17"/>
      <c r="Q58" s="28"/>
      <c r="S58" s="17"/>
      <c r="U58" s="17"/>
    </row>
    <row r="59" spans="1:21" ht="12.75">
      <c r="A59" s="4" t="s">
        <v>59</v>
      </c>
      <c r="B59" t="s">
        <v>60</v>
      </c>
      <c r="H59" s="28">
        <v>324300</v>
      </c>
      <c r="I59" s="28"/>
      <c r="J59" s="28">
        <v>0</v>
      </c>
      <c r="K59" s="28"/>
      <c r="L59" s="28">
        <f>+J59/9*12</f>
        <v>0</v>
      </c>
      <c r="M59" s="28"/>
      <c r="N59" s="17"/>
      <c r="O59" s="28">
        <v>350000</v>
      </c>
      <c r="P59" s="17"/>
      <c r="Q59" s="28"/>
      <c r="S59" s="17"/>
      <c r="U59" s="17"/>
    </row>
    <row r="60" spans="1:21" ht="12.75">
      <c r="A60" s="4" t="s">
        <v>61</v>
      </c>
      <c r="B60" t="s">
        <v>62</v>
      </c>
      <c r="H60" s="28">
        <v>1081</v>
      </c>
      <c r="I60" s="28"/>
      <c r="J60" s="28">
        <v>490</v>
      </c>
      <c r="K60" s="28"/>
      <c r="L60" s="28">
        <f>+J60/9*12</f>
        <v>653.3333333333333</v>
      </c>
      <c r="M60" s="28"/>
      <c r="N60" s="17"/>
      <c r="O60" s="28">
        <v>1000</v>
      </c>
      <c r="P60" s="17"/>
      <c r="Q60" s="28"/>
      <c r="S60" s="17"/>
      <c r="U60" s="17"/>
    </row>
    <row r="61" spans="1:21" ht="12.75">
      <c r="A61" s="4">
        <v>129</v>
      </c>
      <c r="B61" t="s">
        <v>54</v>
      </c>
      <c r="H61" s="28">
        <v>1081</v>
      </c>
      <c r="I61" s="28"/>
      <c r="J61" s="28">
        <v>0</v>
      </c>
      <c r="K61" s="28"/>
      <c r="L61" s="28">
        <f>+J61/9*12</f>
        <v>0</v>
      </c>
      <c r="M61" s="28"/>
      <c r="N61" s="17"/>
      <c r="O61" s="28">
        <v>1000</v>
      </c>
      <c r="P61" s="17"/>
      <c r="Q61" s="28"/>
      <c r="S61" s="17"/>
      <c r="U61" s="17"/>
    </row>
    <row r="62" spans="1:21" ht="12.75">
      <c r="A62" s="8"/>
      <c r="H62" s="28"/>
      <c r="I62" s="28"/>
      <c r="J62" s="28"/>
      <c r="K62" s="28"/>
      <c r="L62" s="28"/>
      <c r="M62" s="28"/>
      <c r="N62" s="17"/>
      <c r="O62" s="28"/>
      <c r="P62" s="17"/>
      <c r="Q62" s="28"/>
      <c r="S62" s="17"/>
      <c r="U62" s="17"/>
    </row>
    <row r="63" spans="1:21" ht="12.75">
      <c r="A63" s="4" t="s">
        <v>63</v>
      </c>
      <c r="B63" s="5" t="s">
        <v>64</v>
      </c>
      <c r="H63" s="28">
        <f>SUM(H64:H69)</f>
        <v>683192</v>
      </c>
      <c r="I63" s="28"/>
      <c r="J63" s="28"/>
      <c r="K63" s="28"/>
      <c r="L63" s="28"/>
      <c r="M63" s="28"/>
      <c r="N63" s="17"/>
      <c r="O63" s="28">
        <f>SUM(O64:O69)</f>
        <v>670000</v>
      </c>
      <c r="P63" s="17"/>
      <c r="Q63" s="28"/>
      <c r="S63" s="17"/>
      <c r="U63" s="17"/>
    </row>
    <row r="64" spans="1:21" ht="12.75">
      <c r="A64" s="4" t="s">
        <v>65</v>
      </c>
      <c r="B64" t="s">
        <v>66</v>
      </c>
      <c r="H64" s="28">
        <v>108100</v>
      </c>
      <c r="I64" s="28"/>
      <c r="J64" s="28">
        <v>34506</v>
      </c>
      <c r="K64" s="28"/>
      <c r="L64" s="28">
        <f aca="true" t="shared" si="0" ref="L64:L69">+J64/9*12</f>
        <v>46008</v>
      </c>
      <c r="M64" s="28"/>
      <c r="N64" s="17"/>
      <c r="O64" s="28">
        <v>100000</v>
      </c>
      <c r="P64" s="17"/>
      <c r="Q64" s="28"/>
      <c r="S64" s="17"/>
      <c r="U64" s="17"/>
    </row>
    <row r="65" spans="1:21" ht="12.75">
      <c r="A65" s="8">
        <v>132</v>
      </c>
      <c r="B65" t="s">
        <v>67</v>
      </c>
      <c r="H65" s="28">
        <v>216200</v>
      </c>
      <c r="I65" s="28"/>
      <c r="J65" s="28">
        <v>4465</v>
      </c>
      <c r="K65" s="28"/>
      <c r="L65" s="28">
        <f t="shared" si="0"/>
        <v>5953.333333333333</v>
      </c>
      <c r="M65" s="28"/>
      <c r="N65" s="17"/>
      <c r="O65" s="28">
        <v>150000</v>
      </c>
      <c r="P65" s="17"/>
      <c r="Q65" s="28"/>
      <c r="S65" s="17"/>
      <c r="U65" s="17"/>
    </row>
    <row r="66" spans="1:21" ht="12.75">
      <c r="A66" s="8">
        <v>133</v>
      </c>
      <c r="B66" t="s">
        <v>68</v>
      </c>
      <c r="H66" s="28">
        <v>10810</v>
      </c>
      <c r="I66" s="28"/>
      <c r="J66" s="28">
        <v>4000</v>
      </c>
      <c r="K66" s="28"/>
      <c r="L66" s="28">
        <f t="shared" si="0"/>
        <v>5333.333333333334</v>
      </c>
      <c r="M66" s="28"/>
      <c r="N66" s="17"/>
      <c r="O66" s="28">
        <v>15000</v>
      </c>
      <c r="P66" s="17"/>
      <c r="Q66" s="28"/>
      <c r="S66" s="17"/>
      <c r="U66" s="17"/>
    </row>
    <row r="67" spans="1:21" ht="12.75">
      <c r="A67" s="8">
        <v>134</v>
      </c>
      <c r="B67" t="s">
        <v>69</v>
      </c>
      <c r="H67" s="28">
        <v>324300</v>
      </c>
      <c r="I67" s="28"/>
      <c r="J67" s="28">
        <v>153252</v>
      </c>
      <c r="K67" s="28"/>
      <c r="L67" s="28">
        <f t="shared" si="0"/>
        <v>204336</v>
      </c>
      <c r="M67" s="28"/>
      <c r="N67" s="17"/>
      <c r="O67" s="28">
        <v>350000</v>
      </c>
      <c r="P67" s="17"/>
      <c r="Q67" s="28"/>
      <c r="S67" s="17"/>
      <c r="U67" s="17"/>
    </row>
    <row r="68" spans="1:21" ht="12.75">
      <c r="A68" s="8">
        <v>135</v>
      </c>
      <c r="B68" t="s">
        <v>70</v>
      </c>
      <c r="H68" s="28">
        <v>21620</v>
      </c>
      <c r="I68" s="28">
        <v>4</v>
      </c>
      <c r="J68" s="28">
        <v>28720</v>
      </c>
      <c r="K68" s="28"/>
      <c r="L68" s="28">
        <f t="shared" si="0"/>
        <v>38293.333333333336</v>
      </c>
      <c r="M68" s="28"/>
      <c r="N68" s="17"/>
      <c r="O68" s="28">
        <v>45000</v>
      </c>
      <c r="P68" s="17"/>
      <c r="Q68" s="28"/>
      <c r="S68" s="17"/>
      <c r="U68" s="17"/>
    </row>
    <row r="69" spans="1:21" ht="12.75">
      <c r="A69" s="8">
        <v>136</v>
      </c>
      <c r="B69" t="s">
        <v>171</v>
      </c>
      <c r="H69" s="28">
        <v>2162</v>
      </c>
      <c r="I69" s="28"/>
      <c r="J69" s="28">
        <v>172</v>
      </c>
      <c r="K69" s="28"/>
      <c r="L69" s="28">
        <f t="shared" si="0"/>
        <v>229.33333333333331</v>
      </c>
      <c r="M69" s="28"/>
      <c r="N69" s="17"/>
      <c r="O69" s="28">
        <v>10000</v>
      </c>
      <c r="P69" s="17"/>
      <c r="Q69" s="28"/>
      <c r="S69" s="17"/>
      <c r="U69" s="17"/>
    </row>
    <row r="70" spans="1:21" ht="12.75">
      <c r="A70" s="8"/>
      <c r="H70" s="28"/>
      <c r="I70" s="28"/>
      <c r="J70" s="28"/>
      <c r="K70" s="28"/>
      <c r="L70" s="28"/>
      <c r="M70" s="28"/>
      <c r="N70" s="17"/>
      <c r="O70" s="28"/>
      <c r="P70" s="17"/>
      <c r="Q70" s="28"/>
      <c r="S70" s="17"/>
      <c r="U70" s="17"/>
    </row>
    <row r="71" spans="1:21" ht="12.75">
      <c r="A71" s="8">
        <v>14</v>
      </c>
      <c r="B71" s="5" t="s">
        <v>71</v>
      </c>
      <c r="H71" s="28">
        <f>+H72+H73+H74</f>
        <v>11895324</v>
      </c>
      <c r="I71" s="28"/>
      <c r="J71" s="28"/>
      <c r="K71" s="28"/>
      <c r="L71" s="28"/>
      <c r="M71" s="28"/>
      <c r="N71" s="17"/>
      <c r="O71" s="28">
        <f>+O72+O73</f>
        <v>14504000</v>
      </c>
      <c r="P71" s="17"/>
      <c r="Q71" s="28"/>
      <c r="S71" s="17"/>
      <c r="U71" s="17"/>
    </row>
    <row r="72" spans="1:21" ht="12.75">
      <c r="A72" s="8">
        <v>141</v>
      </c>
      <c r="B72" t="s">
        <v>72</v>
      </c>
      <c r="H72" s="28">
        <v>11891000</v>
      </c>
      <c r="I72" s="28"/>
      <c r="J72" s="28">
        <v>853913</v>
      </c>
      <c r="K72" s="28"/>
      <c r="L72" s="28">
        <f>+J72/9*12</f>
        <v>1138550.6666666665</v>
      </c>
      <c r="M72" s="28"/>
      <c r="N72" s="17"/>
      <c r="O72" s="28">
        <v>14500000</v>
      </c>
      <c r="P72" s="17"/>
      <c r="Q72" s="28"/>
      <c r="S72" s="19"/>
      <c r="U72" s="17"/>
    </row>
    <row r="73" spans="1:21" ht="12.75">
      <c r="A73" s="8">
        <v>143</v>
      </c>
      <c r="B73" t="s">
        <v>73</v>
      </c>
      <c r="H73" s="28">
        <v>4324</v>
      </c>
      <c r="I73" s="28"/>
      <c r="J73" s="28">
        <v>1270</v>
      </c>
      <c r="K73" s="28"/>
      <c r="L73" s="28">
        <f>+J73/9*12</f>
        <v>1693.3333333333335</v>
      </c>
      <c r="M73" s="28"/>
      <c r="N73" s="17"/>
      <c r="O73" s="28">
        <v>4000</v>
      </c>
      <c r="P73" s="17"/>
      <c r="Q73" s="28"/>
      <c r="S73" s="17"/>
      <c r="U73" s="17"/>
    </row>
    <row r="74" spans="1:21" ht="12.75">
      <c r="A74" s="8"/>
      <c r="H74" s="28"/>
      <c r="I74" s="28"/>
      <c r="J74" s="28">
        <v>2800</v>
      </c>
      <c r="K74" s="28"/>
      <c r="L74" s="28">
        <f>+J74/9*12</f>
        <v>3733.333333333333</v>
      </c>
      <c r="M74" s="28"/>
      <c r="N74" s="17"/>
      <c r="O74" s="28"/>
      <c r="P74" s="17"/>
      <c r="Q74" s="28"/>
      <c r="S74" s="17"/>
      <c r="U74" s="17"/>
    </row>
    <row r="75" spans="1:21" ht="12.75">
      <c r="A75" s="8"/>
      <c r="H75" s="28"/>
      <c r="I75" s="28"/>
      <c r="J75" s="28"/>
      <c r="K75" s="28"/>
      <c r="L75" s="28"/>
      <c r="M75" s="28"/>
      <c r="N75" s="17"/>
      <c r="O75" s="28"/>
      <c r="P75" s="17"/>
      <c r="Q75" s="28"/>
      <c r="S75" s="17"/>
      <c r="U75" s="17"/>
    </row>
    <row r="76" spans="1:21" ht="12.75">
      <c r="A76" s="8">
        <v>15</v>
      </c>
      <c r="B76" s="5" t="s">
        <v>74</v>
      </c>
      <c r="H76" s="28">
        <f>+H77+H78+H79+H80+H81</f>
        <v>49726</v>
      </c>
      <c r="I76" s="28"/>
      <c r="J76" s="28"/>
      <c r="K76" s="28"/>
      <c r="L76" s="28"/>
      <c r="M76" s="28"/>
      <c r="N76" s="17"/>
      <c r="O76" s="28">
        <f>+O77+O78+O79+O80+O81</f>
        <v>43000</v>
      </c>
      <c r="P76" s="17"/>
      <c r="Q76" s="28"/>
      <c r="S76" s="17"/>
      <c r="U76" s="17"/>
    </row>
    <row r="77" spans="1:21" ht="12.75">
      <c r="A77" s="8">
        <v>151</v>
      </c>
      <c r="B77" t="s">
        <v>75</v>
      </c>
      <c r="H77" s="28">
        <v>3243</v>
      </c>
      <c r="I77" s="28"/>
      <c r="J77" s="28">
        <v>5779</v>
      </c>
      <c r="K77" s="28"/>
      <c r="L77" s="28">
        <f>+J77/9*12</f>
        <v>7705.333333333333</v>
      </c>
      <c r="M77" s="28"/>
      <c r="N77" s="17"/>
      <c r="O77" s="28">
        <v>5000</v>
      </c>
      <c r="P77" s="17"/>
      <c r="Q77" s="28"/>
      <c r="S77" s="17"/>
      <c r="U77" s="17"/>
    </row>
    <row r="78" spans="1:21" ht="12.75">
      <c r="A78" s="8">
        <v>152</v>
      </c>
      <c r="B78" t="s">
        <v>76</v>
      </c>
      <c r="H78" s="28">
        <v>3243</v>
      </c>
      <c r="I78" s="28"/>
      <c r="J78" s="28">
        <v>2274</v>
      </c>
      <c r="K78" s="28"/>
      <c r="L78" s="28">
        <f>+J78/9*12</f>
        <v>3032</v>
      </c>
      <c r="M78" s="28"/>
      <c r="N78" s="17"/>
      <c r="O78" s="28">
        <v>3000</v>
      </c>
      <c r="P78" s="17"/>
      <c r="Q78" s="28"/>
      <c r="S78" s="17"/>
      <c r="U78" s="17"/>
    </row>
    <row r="79" spans="1:21" ht="12.75">
      <c r="A79" s="8">
        <v>154</v>
      </c>
      <c r="B79" t="s">
        <v>77</v>
      </c>
      <c r="H79" s="28">
        <v>10810</v>
      </c>
      <c r="I79" s="28"/>
      <c r="J79" s="28">
        <v>0</v>
      </c>
      <c r="K79" s="28"/>
      <c r="L79" s="28">
        <f>+J79/9*12</f>
        <v>0</v>
      </c>
      <c r="M79" s="28"/>
      <c r="N79" s="43"/>
      <c r="O79" s="44">
        <v>10000</v>
      </c>
      <c r="P79" s="17"/>
      <c r="Q79" s="28"/>
      <c r="S79" s="17"/>
      <c r="U79" s="17"/>
    </row>
    <row r="80" spans="1:21" ht="12.75">
      <c r="A80" s="8">
        <v>156</v>
      </c>
      <c r="B80" t="s">
        <v>78</v>
      </c>
      <c r="H80" s="28">
        <v>10810</v>
      </c>
      <c r="I80" s="28"/>
      <c r="J80" s="28">
        <v>562</v>
      </c>
      <c r="K80" s="28"/>
      <c r="L80" s="28">
        <f>+J80/9*12</f>
        <v>749.3333333333333</v>
      </c>
      <c r="M80" s="28"/>
      <c r="N80" s="17"/>
      <c r="O80" s="28">
        <v>5000</v>
      </c>
      <c r="P80" s="17"/>
      <c r="Q80" s="28"/>
      <c r="S80" s="17"/>
      <c r="U80" s="17"/>
    </row>
    <row r="81" spans="1:21" ht="12.75">
      <c r="A81" s="8">
        <v>157</v>
      </c>
      <c r="B81" t="s">
        <v>79</v>
      </c>
      <c r="H81" s="28">
        <v>21620</v>
      </c>
      <c r="I81" s="28"/>
      <c r="J81" s="28">
        <v>10035</v>
      </c>
      <c r="K81" s="28"/>
      <c r="L81" s="28">
        <f>+J81/9*12</f>
        <v>13380</v>
      </c>
      <c r="M81" s="28"/>
      <c r="N81" s="17"/>
      <c r="O81" s="28">
        <v>20000</v>
      </c>
      <c r="P81" s="17"/>
      <c r="Q81" s="28"/>
      <c r="S81" s="17"/>
      <c r="U81" s="17"/>
    </row>
    <row r="82" spans="1:21" ht="12.75">
      <c r="A82" s="8"/>
      <c r="H82" s="28"/>
      <c r="I82" s="28"/>
      <c r="J82" s="28"/>
      <c r="K82" s="28"/>
      <c r="L82" s="28"/>
      <c r="M82" s="28"/>
      <c r="N82" s="17"/>
      <c r="O82" s="28"/>
      <c r="P82" s="17"/>
      <c r="Q82" s="28"/>
      <c r="S82" s="17"/>
      <c r="U82" s="17"/>
    </row>
    <row r="83" spans="1:21" ht="12.75">
      <c r="A83" s="8">
        <v>16</v>
      </c>
      <c r="B83" s="5" t="s">
        <v>80</v>
      </c>
      <c r="H83" s="28">
        <f>+H84+H85+H86</f>
        <v>23782</v>
      </c>
      <c r="I83" s="28"/>
      <c r="J83" s="28"/>
      <c r="K83" s="28"/>
      <c r="L83" s="28"/>
      <c r="M83" s="28"/>
      <c r="N83" s="17"/>
      <c r="O83" s="28">
        <f>+O84+O85+O86</f>
        <v>32000</v>
      </c>
      <c r="P83" s="17"/>
      <c r="Q83" s="28"/>
      <c r="S83" s="17"/>
      <c r="U83" s="17"/>
    </row>
    <row r="84" spans="1:21" ht="12.75">
      <c r="A84" s="8">
        <v>161</v>
      </c>
      <c r="B84" t="s">
        <v>81</v>
      </c>
      <c r="H84" s="28">
        <v>1081</v>
      </c>
      <c r="I84" s="28"/>
      <c r="J84" s="28">
        <v>0</v>
      </c>
      <c r="K84" s="28"/>
      <c r="L84" s="28">
        <f>+J84/9*12</f>
        <v>0</v>
      </c>
      <c r="M84" s="28"/>
      <c r="N84" s="17"/>
      <c r="O84" s="44">
        <v>5000</v>
      </c>
      <c r="P84" s="17"/>
      <c r="Q84" s="28"/>
      <c r="S84" s="17"/>
      <c r="U84" s="17"/>
    </row>
    <row r="85" spans="1:21" ht="12.75">
      <c r="A85" s="8">
        <v>162</v>
      </c>
      <c r="B85" t="s">
        <v>82</v>
      </c>
      <c r="H85" s="28">
        <v>21620</v>
      </c>
      <c r="I85" s="28"/>
      <c r="J85" s="28">
        <v>1440</v>
      </c>
      <c r="K85" s="28"/>
      <c r="L85" s="28">
        <f>+J85/9*12</f>
        <v>1920</v>
      </c>
      <c r="M85" s="28"/>
      <c r="N85" s="17"/>
      <c r="O85" s="44">
        <v>20000</v>
      </c>
      <c r="P85" s="17"/>
      <c r="Q85" s="28"/>
      <c r="S85" s="17"/>
      <c r="U85" s="17"/>
    </row>
    <row r="86" spans="1:21" ht="12.75">
      <c r="A86" s="8">
        <v>163</v>
      </c>
      <c r="B86" t="s">
        <v>172</v>
      </c>
      <c r="H86" s="28">
        <v>1081</v>
      </c>
      <c r="I86" s="28"/>
      <c r="J86" s="28">
        <v>5916</v>
      </c>
      <c r="K86" s="28"/>
      <c r="L86" s="28">
        <f>+J86/9*12</f>
        <v>7888</v>
      </c>
      <c r="M86" s="28"/>
      <c r="N86" s="17"/>
      <c r="O86" s="44">
        <v>7000</v>
      </c>
      <c r="P86" s="17"/>
      <c r="Q86" s="28"/>
      <c r="S86" s="17"/>
      <c r="U86" s="17"/>
    </row>
    <row r="87" spans="1:21" ht="12.75">
      <c r="A87" s="8"/>
      <c r="H87" s="28"/>
      <c r="I87" s="28"/>
      <c r="J87" s="28"/>
      <c r="K87" s="28"/>
      <c r="L87" s="28"/>
      <c r="M87" s="28"/>
      <c r="N87" s="17"/>
      <c r="O87" s="28"/>
      <c r="P87" s="17"/>
      <c r="Q87" s="28"/>
      <c r="S87" s="17"/>
      <c r="U87" s="17"/>
    </row>
    <row r="88" spans="1:21" ht="12.75">
      <c r="A88" s="8">
        <v>17</v>
      </c>
      <c r="B88" s="5" t="s">
        <v>83</v>
      </c>
      <c r="H88" s="28">
        <f>+H89+H90</f>
        <v>110262</v>
      </c>
      <c r="I88" s="28"/>
      <c r="J88" s="28"/>
      <c r="K88" s="28"/>
      <c r="L88" s="28"/>
      <c r="M88" s="28"/>
      <c r="N88" s="17"/>
      <c r="O88" s="28">
        <f>+O89+O90</f>
        <v>255000</v>
      </c>
      <c r="P88" s="17"/>
      <c r="Q88" s="28"/>
      <c r="S88" s="17"/>
      <c r="U88" s="17"/>
    </row>
    <row r="89" spans="1:21" ht="12.75">
      <c r="A89" s="8">
        <v>171</v>
      </c>
      <c r="B89" t="s">
        <v>84</v>
      </c>
      <c r="F89" s="17"/>
      <c r="G89" s="17"/>
      <c r="H89" s="28">
        <v>108100</v>
      </c>
      <c r="I89" s="28"/>
      <c r="J89" s="28">
        <v>24501</v>
      </c>
      <c r="K89" s="28"/>
      <c r="L89" s="28">
        <f>+J89/9*12</f>
        <v>32668</v>
      </c>
      <c r="M89" s="28"/>
      <c r="N89" s="17"/>
      <c r="O89" s="44">
        <v>250000</v>
      </c>
      <c r="P89" s="17"/>
      <c r="Q89" s="28"/>
      <c r="S89" s="17"/>
      <c r="U89" s="17"/>
    </row>
    <row r="90" spans="1:21" ht="12.75">
      <c r="A90" s="8">
        <v>179</v>
      </c>
      <c r="B90" t="s">
        <v>54</v>
      </c>
      <c r="F90" s="17"/>
      <c r="G90" s="17"/>
      <c r="H90" s="28">
        <v>2162</v>
      </c>
      <c r="I90" s="28"/>
      <c r="J90" s="28">
        <v>91</v>
      </c>
      <c r="K90" s="28"/>
      <c r="L90" s="28">
        <f>+J90/9*12</f>
        <v>121.33333333333333</v>
      </c>
      <c r="M90" s="28"/>
      <c r="N90" s="17"/>
      <c r="O90" s="28">
        <v>5000</v>
      </c>
      <c r="P90" s="17"/>
      <c r="Q90" s="28"/>
      <c r="S90" s="17"/>
      <c r="U90" s="17"/>
    </row>
    <row r="91" spans="1:21" ht="12.75">
      <c r="A91" s="8"/>
      <c r="F91" s="17"/>
      <c r="G91" s="17"/>
      <c r="H91" s="28"/>
      <c r="I91" s="28"/>
      <c r="J91" s="28"/>
      <c r="K91" s="28"/>
      <c r="L91" s="28"/>
      <c r="M91" s="28"/>
      <c r="N91" s="17"/>
      <c r="O91" s="28"/>
      <c r="P91" s="17"/>
      <c r="Q91" s="28"/>
      <c r="S91" s="17"/>
      <c r="U91" s="17"/>
    </row>
    <row r="92" spans="1:21" ht="12.75">
      <c r="A92" s="8">
        <v>19</v>
      </c>
      <c r="B92" s="5" t="s">
        <v>85</v>
      </c>
      <c r="H92" s="28">
        <f>SUM(H93:H100)</f>
        <v>258359</v>
      </c>
      <c r="I92" s="28"/>
      <c r="J92" s="28"/>
      <c r="K92" s="28"/>
      <c r="L92" s="28"/>
      <c r="M92" s="28"/>
      <c r="N92" s="17"/>
      <c r="O92" s="28">
        <f>SUM(O93:O100)</f>
        <v>505000</v>
      </c>
      <c r="P92" s="17"/>
      <c r="Q92" s="28"/>
      <c r="S92" s="17"/>
      <c r="U92" s="17"/>
    </row>
    <row r="93" spans="1:21" ht="12.75">
      <c r="A93" s="8">
        <v>191</v>
      </c>
      <c r="B93" t="s">
        <v>86</v>
      </c>
      <c r="H93" s="28">
        <v>108100</v>
      </c>
      <c r="I93" s="28"/>
      <c r="J93" s="28">
        <v>14633</v>
      </c>
      <c r="K93" s="28"/>
      <c r="L93" s="28">
        <f aca="true" t="shared" si="1" ref="L93:L100">+J93/9*12</f>
        <v>19510.666666666668</v>
      </c>
      <c r="M93" s="28"/>
      <c r="N93" s="17"/>
      <c r="O93" s="28">
        <v>110000</v>
      </c>
      <c r="P93" s="17"/>
      <c r="Q93" s="28"/>
      <c r="S93" s="17"/>
      <c r="U93" s="17"/>
    </row>
    <row r="94" spans="1:21" ht="12.75">
      <c r="A94" s="8">
        <v>192</v>
      </c>
      <c r="B94" t="s">
        <v>87</v>
      </c>
      <c r="H94" s="28">
        <v>39997</v>
      </c>
      <c r="I94" s="28"/>
      <c r="J94" s="28">
        <v>7231</v>
      </c>
      <c r="K94" s="28"/>
      <c r="L94" s="28">
        <f t="shared" si="1"/>
        <v>9641.333333333334</v>
      </c>
      <c r="M94" s="28"/>
      <c r="N94" s="17"/>
      <c r="O94" s="28">
        <v>50000</v>
      </c>
      <c r="P94" s="17"/>
      <c r="Q94" s="28"/>
      <c r="S94" s="17"/>
      <c r="U94" s="17"/>
    </row>
    <row r="95" spans="1:21" ht="12.75">
      <c r="A95" s="8">
        <v>193</v>
      </c>
      <c r="B95" t="s">
        <v>88</v>
      </c>
      <c r="H95" s="28">
        <v>10810</v>
      </c>
      <c r="I95" s="28"/>
      <c r="J95" s="28">
        <v>1083</v>
      </c>
      <c r="K95" s="28"/>
      <c r="L95" s="28">
        <f t="shared" si="1"/>
        <v>1444</v>
      </c>
      <c r="M95" s="28"/>
      <c r="N95" s="17"/>
      <c r="O95" s="28">
        <v>20000</v>
      </c>
      <c r="P95" s="17"/>
      <c r="Q95" s="28"/>
      <c r="S95" s="17"/>
      <c r="U95" s="17"/>
    </row>
    <row r="96" spans="1:21" ht="12.75">
      <c r="A96" s="8">
        <v>195</v>
      </c>
      <c r="B96" t="s">
        <v>233</v>
      </c>
      <c r="H96" s="28">
        <v>0</v>
      </c>
      <c r="I96" s="28"/>
      <c r="J96" s="28"/>
      <c r="K96" s="28"/>
      <c r="L96" s="28"/>
      <c r="M96" s="28"/>
      <c r="N96" s="17"/>
      <c r="O96" s="28">
        <v>10000</v>
      </c>
      <c r="P96" s="17"/>
      <c r="Q96" s="28"/>
      <c r="S96" s="17"/>
      <c r="U96" s="17"/>
    </row>
    <row r="97" spans="1:21" ht="12.75">
      <c r="A97" s="8">
        <v>196</v>
      </c>
      <c r="B97" t="s">
        <v>89</v>
      </c>
      <c r="H97" s="28">
        <v>2162</v>
      </c>
      <c r="I97" s="28"/>
      <c r="J97" s="28">
        <v>1172</v>
      </c>
      <c r="K97" s="28"/>
      <c r="L97" s="28">
        <f t="shared" si="1"/>
        <v>1562.6666666666667</v>
      </c>
      <c r="M97" s="28"/>
      <c r="N97" s="17"/>
      <c r="O97" s="28">
        <v>5000</v>
      </c>
      <c r="P97" s="17"/>
      <c r="Q97" s="28"/>
      <c r="S97" s="17"/>
      <c r="U97" s="17"/>
    </row>
    <row r="98" spans="1:21" ht="12.75">
      <c r="A98" s="8">
        <v>197</v>
      </c>
      <c r="B98" t="s">
        <v>173</v>
      </c>
      <c r="H98" s="28">
        <v>64860</v>
      </c>
      <c r="I98" s="28"/>
      <c r="J98" s="28">
        <v>32529</v>
      </c>
      <c r="K98" s="28"/>
      <c r="L98" s="28">
        <f t="shared" si="1"/>
        <v>43372</v>
      </c>
      <c r="M98" s="28"/>
      <c r="N98" s="17"/>
      <c r="O98" s="28">
        <v>200000</v>
      </c>
      <c r="P98" s="17"/>
      <c r="Q98" s="28"/>
      <c r="S98" s="17"/>
      <c r="U98" s="17"/>
    </row>
    <row r="99" spans="1:21" ht="12.75">
      <c r="A99" s="8">
        <v>198</v>
      </c>
      <c r="B99" t="s">
        <v>90</v>
      </c>
      <c r="H99" s="28">
        <v>10810</v>
      </c>
      <c r="I99" s="28"/>
      <c r="J99" s="28">
        <v>2136</v>
      </c>
      <c r="K99" s="28"/>
      <c r="L99" s="28">
        <f t="shared" si="1"/>
        <v>2848</v>
      </c>
      <c r="M99" s="28"/>
      <c r="N99" s="17"/>
      <c r="O99" s="28">
        <v>10000</v>
      </c>
      <c r="P99" s="17"/>
      <c r="Q99" s="28"/>
      <c r="S99" s="17"/>
      <c r="U99" s="17"/>
    </row>
    <row r="100" spans="1:21" ht="12.75">
      <c r="A100" s="8">
        <v>199</v>
      </c>
      <c r="B100" t="s">
        <v>54</v>
      </c>
      <c r="H100" s="28">
        <v>21620</v>
      </c>
      <c r="I100" s="28"/>
      <c r="J100" s="28">
        <v>3329</v>
      </c>
      <c r="K100" s="28"/>
      <c r="L100" s="28">
        <f t="shared" si="1"/>
        <v>4438.666666666667</v>
      </c>
      <c r="M100" s="28"/>
      <c r="N100" s="17"/>
      <c r="O100" s="28">
        <v>100000</v>
      </c>
      <c r="P100" s="17"/>
      <c r="Q100" s="28"/>
      <c r="S100" s="17"/>
      <c r="U100" s="17"/>
    </row>
    <row r="101" spans="1:21" ht="12.75">
      <c r="A101" s="8"/>
      <c r="H101" s="28"/>
      <c r="I101" s="28"/>
      <c r="J101" s="28"/>
      <c r="K101" s="28"/>
      <c r="L101" s="28"/>
      <c r="M101" s="28"/>
      <c r="N101" s="17"/>
      <c r="O101" s="28"/>
      <c r="P101" s="17"/>
      <c r="Q101" s="28"/>
      <c r="S101" s="17"/>
      <c r="U101" s="17"/>
    </row>
    <row r="102" spans="1:21" ht="12.75">
      <c r="A102" s="1">
        <v>2</v>
      </c>
      <c r="B102" s="7" t="s">
        <v>91</v>
      </c>
      <c r="H102" s="29">
        <f>+H104+H109+H113+H120+H124+H131+H136+H143+H148</f>
        <v>8722589</v>
      </c>
      <c r="I102" s="28"/>
      <c r="J102" s="28"/>
      <c r="K102" s="29"/>
      <c r="L102" s="28"/>
      <c r="M102" s="28"/>
      <c r="N102" s="17"/>
      <c r="O102" s="29">
        <f>+O104+O109+O113+O120+O124+O131+O136+O143+O148</f>
        <v>13442000</v>
      </c>
      <c r="P102" s="17"/>
      <c r="Q102" s="29"/>
      <c r="S102" s="18"/>
      <c r="U102" s="18"/>
    </row>
    <row r="103" spans="1:21" ht="12.75">
      <c r="A103" s="8"/>
      <c r="H103" s="28"/>
      <c r="I103" s="28"/>
      <c r="J103" s="28"/>
      <c r="K103" s="28"/>
      <c r="L103" s="28"/>
      <c r="M103" s="28"/>
      <c r="N103" s="17"/>
      <c r="O103" s="28"/>
      <c r="P103" s="17"/>
      <c r="Q103" s="28"/>
      <c r="S103" s="17"/>
      <c r="U103" s="17"/>
    </row>
    <row r="104" spans="1:21" ht="12.75">
      <c r="A104" s="8">
        <v>21</v>
      </c>
      <c r="B104" s="5" t="s">
        <v>92</v>
      </c>
      <c r="H104" s="28">
        <f>+H105+H106+H107</f>
        <v>1113430</v>
      </c>
      <c r="I104" s="28"/>
      <c r="J104" s="28"/>
      <c r="K104" s="28"/>
      <c r="L104" s="28"/>
      <c r="M104" s="28"/>
      <c r="N104" s="17"/>
      <c r="O104" s="28">
        <f>+O105+O106+O107</f>
        <v>1450000</v>
      </c>
      <c r="P104" s="17"/>
      <c r="Q104" s="28"/>
      <c r="S104" s="17"/>
      <c r="U104" s="17"/>
    </row>
    <row r="105" spans="1:21" ht="12.75">
      <c r="A105" s="8">
        <v>211</v>
      </c>
      <c r="B105" t="s">
        <v>93</v>
      </c>
      <c r="H105" s="28">
        <v>864800</v>
      </c>
      <c r="I105" s="28"/>
      <c r="J105" s="28">
        <v>219479</v>
      </c>
      <c r="K105" s="28"/>
      <c r="L105" s="28">
        <f>+J105/9*12</f>
        <v>292638.6666666666</v>
      </c>
      <c r="M105" s="28"/>
      <c r="N105" s="17"/>
      <c r="O105" s="28">
        <v>1200000</v>
      </c>
      <c r="P105" s="17"/>
      <c r="Q105" s="28"/>
      <c r="S105" s="17"/>
      <c r="U105" s="19"/>
    </row>
    <row r="106" spans="1:21" ht="12.75">
      <c r="A106" s="8">
        <v>212</v>
      </c>
      <c r="B106" t="s">
        <v>94</v>
      </c>
      <c r="H106" s="28">
        <v>32430</v>
      </c>
      <c r="I106" s="28"/>
      <c r="J106" s="28">
        <v>4661</v>
      </c>
      <c r="K106" s="28"/>
      <c r="L106" s="28">
        <f>+J106/9*12</f>
        <v>6214.666666666667</v>
      </c>
      <c r="M106" s="28"/>
      <c r="N106" s="17"/>
      <c r="O106" s="28">
        <v>50000</v>
      </c>
      <c r="P106" s="17"/>
      <c r="Q106" s="28"/>
      <c r="S106" s="52"/>
      <c r="U106" s="17"/>
    </row>
    <row r="107" spans="1:21" ht="12.75">
      <c r="A107" s="8">
        <v>213</v>
      </c>
      <c r="B107" t="s">
        <v>95</v>
      </c>
      <c r="H107" s="28">
        <v>216200</v>
      </c>
      <c r="I107" s="28"/>
      <c r="J107" s="28">
        <v>67443</v>
      </c>
      <c r="K107" s="28"/>
      <c r="L107" s="28">
        <f>+J107/9*12</f>
        <v>89924</v>
      </c>
      <c r="M107" s="28"/>
      <c r="N107" s="17"/>
      <c r="O107" s="28">
        <v>200000</v>
      </c>
      <c r="P107" s="17"/>
      <c r="Q107" s="28"/>
      <c r="S107" s="17"/>
      <c r="U107" s="17"/>
    </row>
    <row r="108" spans="1:21" ht="12.75">
      <c r="A108" s="8"/>
      <c r="H108" s="28"/>
      <c r="I108" s="28"/>
      <c r="J108" s="28"/>
      <c r="K108" s="28"/>
      <c r="L108" s="28"/>
      <c r="M108" s="28"/>
      <c r="N108" s="17"/>
      <c r="O108" s="28"/>
      <c r="P108" s="17"/>
      <c r="Q108" s="28"/>
      <c r="S108" s="17"/>
      <c r="U108" s="17"/>
    </row>
    <row r="109" spans="1:21" ht="12.75">
      <c r="A109" s="8">
        <v>22</v>
      </c>
      <c r="B109" s="5" t="s">
        <v>96</v>
      </c>
      <c r="H109" s="30">
        <f>+H110+H111</f>
        <v>1102620</v>
      </c>
      <c r="I109" s="28"/>
      <c r="J109" s="28"/>
      <c r="K109" s="30"/>
      <c r="L109" s="28"/>
      <c r="M109" s="28"/>
      <c r="N109" s="17"/>
      <c r="O109" s="30">
        <f>+O110+O111</f>
        <v>1080000</v>
      </c>
      <c r="P109" s="17"/>
      <c r="Q109" s="30"/>
      <c r="S109" s="19"/>
      <c r="U109" s="19"/>
    </row>
    <row r="110" spans="1:21" ht="12.75">
      <c r="A110" s="8">
        <v>221</v>
      </c>
      <c r="B110" t="s">
        <v>97</v>
      </c>
      <c r="H110" s="28">
        <v>1081000</v>
      </c>
      <c r="I110" s="28"/>
      <c r="J110" s="28">
        <v>14443</v>
      </c>
      <c r="K110" s="28"/>
      <c r="L110" s="28">
        <f>+J110/9*12</f>
        <v>19257.333333333336</v>
      </c>
      <c r="M110" s="28"/>
      <c r="N110" s="17"/>
      <c r="O110" s="28">
        <v>1000000</v>
      </c>
      <c r="P110" s="17"/>
      <c r="Q110" s="28"/>
      <c r="S110" s="17"/>
      <c r="U110" s="17"/>
    </row>
    <row r="111" spans="1:21" ht="12.75">
      <c r="A111" s="8">
        <v>223</v>
      </c>
      <c r="B111" t="s">
        <v>98</v>
      </c>
      <c r="H111" s="28">
        <v>21620</v>
      </c>
      <c r="I111" s="28"/>
      <c r="J111" s="28">
        <v>30420</v>
      </c>
      <c r="K111" s="28"/>
      <c r="L111" s="28">
        <f>+J111/9*12</f>
        <v>40560</v>
      </c>
      <c r="M111" s="28"/>
      <c r="N111" s="17"/>
      <c r="O111" s="28">
        <v>80000</v>
      </c>
      <c r="P111" s="17"/>
      <c r="Q111" s="28"/>
      <c r="S111" s="17"/>
      <c r="U111" s="17"/>
    </row>
    <row r="112" spans="1:21" ht="12.75">
      <c r="A112" s="8"/>
      <c r="H112" s="28"/>
      <c r="I112" s="28"/>
      <c r="J112" s="28"/>
      <c r="K112" s="28"/>
      <c r="L112" s="28"/>
      <c r="M112" s="28"/>
      <c r="N112" s="17"/>
      <c r="O112" s="28"/>
      <c r="P112" s="17"/>
      <c r="Q112" s="28"/>
      <c r="S112" s="17"/>
      <c r="U112" s="17"/>
    </row>
    <row r="113" spans="1:21" ht="12.75">
      <c r="A113" s="8">
        <v>23</v>
      </c>
      <c r="B113" s="5" t="s">
        <v>99</v>
      </c>
      <c r="H113" s="28">
        <f>SUM(H114:H118)</f>
        <v>3480820</v>
      </c>
      <c r="I113" s="28"/>
      <c r="J113" s="28"/>
      <c r="K113" s="28"/>
      <c r="L113" s="28"/>
      <c r="M113" s="28"/>
      <c r="N113" s="17"/>
      <c r="O113" s="28">
        <f>SUM(O114:O118)</f>
        <v>4000000</v>
      </c>
      <c r="P113" s="17"/>
      <c r="Q113" s="28"/>
      <c r="S113" s="17"/>
      <c r="U113" s="17"/>
    </row>
    <row r="114" spans="1:21" ht="12.75">
      <c r="A114" s="8">
        <v>231</v>
      </c>
      <c r="B114" t="s">
        <v>100</v>
      </c>
      <c r="H114" s="28">
        <v>10810</v>
      </c>
      <c r="I114" s="28"/>
      <c r="J114" s="28">
        <v>34594</v>
      </c>
      <c r="K114" s="28"/>
      <c r="L114" s="28">
        <f>+J114/9*12</f>
        <v>46125.333333333336</v>
      </c>
      <c r="M114" s="28"/>
      <c r="N114" s="17"/>
      <c r="O114" s="28">
        <v>100000</v>
      </c>
      <c r="P114" s="17"/>
      <c r="Q114" s="28"/>
      <c r="S114" s="17"/>
      <c r="U114" s="19"/>
    </row>
    <row r="115" spans="1:21" ht="12.75">
      <c r="A115" s="8">
        <v>232</v>
      </c>
      <c r="B115" t="s">
        <v>101</v>
      </c>
      <c r="H115" s="28">
        <v>216200</v>
      </c>
      <c r="I115" s="28"/>
      <c r="J115" s="28">
        <v>36000</v>
      </c>
      <c r="K115" s="28"/>
      <c r="L115" s="28">
        <f>+J115/9*12</f>
        <v>48000</v>
      </c>
      <c r="M115" s="28"/>
      <c r="N115" s="17"/>
      <c r="O115" s="28">
        <v>300000</v>
      </c>
      <c r="P115" s="17"/>
      <c r="Q115" s="28"/>
      <c r="S115" s="17"/>
      <c r="U115" s="17"/>
    </row>
    <row r="116" spans="1:21" ht="12.75">
      <c r="A116" s="8">
        <v>234</v>
      </c>
      <c r="B116" t="s">
        <v>102</v>
      </c>
      <c r="H116" s="28">
        <v>2702500</v>
      </c>
      <c r="I116" s="28"/>
      <c r="J116" s="28">
        <v>283506</v>
      </c>
      <c r="K116" s="28"/>
      <c r="L116" s="28">
        <f>+J116/9*12</f>
        <v>378008</v>
      </c>
      <c r="M116" s="28"/>
      <c r="N116" s="17"/>
      <c r="O116" s="28">
        <v>3000000</v>
      </c>
      <c r="P116" s="17"/>
      <c r="Q116" s="28"/>
      <c r="S116" s="17"/>
      <c r="U116" s="17"/>
    </row>
    <row r="117" spans="1:21" ht="12.75">
      <c r="A117" s="8">
        <v>235</v>
      </c>
      <c r="B117" t="s">
        <v>103</v>
      </c>
      <c r="H117" s="28">
        <v>540500</v>
      </c>
      <c r="I117" s="28"/>
      <c r="J117" s="28">
        <v>50001</v>
      </c>
      <c r="K117" s="28"/>
      <c r="L117" s="28">
        <f>+J117/9*12</f>
        <v>66668</v>
      </c>
      <c r="M117" s="28"/>
      <c r="N117" s="17"/>
      <c r="O117" s="28">
        <v>550000</v>
      </c>
      <c r="P117" s="17"/>
      <c r="Q117" s="28"/>
      <c r="S117" s="17"/>
      <c r="U117" s="17"/>
    </row>
    <row r="118" spans="1:21" ht="12.75">
      <c r="A118" s="8">
        <v>239</v>
      </c>
      <c r="B118" t="s">
        <v>104</v>
      </c>
      <c r="H118" s="28">
        <v>10810</v>
      </c>
      <c r="I118" s="28"/>
      <c r="J118" s="28">
        <v>12241</v>
      </c>
      <c r="K118" s="28"/>
      <c r="L118" s="28">
        <f>+J118/9*12</f>
        <v>16321.333333333332</v>
      </c>
      <c r="M118" s="28"/>
      <c r="N118" s="17"/>
      <c r="O118" s="28">
        <v>50000</v>
      </c>
      <c r="P118" s="17"/>
      <c r="Q118" s="28"/>
      <c r="S118" s="17"/>
      <c r="U118" s="17"/>
    </row>
    <row r="119" spans="1:21" ht="12.75">
      <c r="A119" s="8"/>
      <c r="H119" s="28"/>
      <c r="I119" s="28"/>
      <c r="J119" s="28"/>
      <c r="K119" s="28"/>
      <c r="L119" s="28"/>
      <c r="M119" s="28"/>
      <c r="N119" s="17"/>
      <c r="O119" s="28"/>
      <c r="P119" s="17"/>
      <c r="Q119" s="28"/>
      <c r="S119" s="17"/>
      <c r="U119" s="17"/>
    </row>
    <row r="120" spans="1:21" ht="12.75">
      <c r="A120" s="8">
        <v>24</v>
      </c>
      <c r="B120" s="5" t="s">
        <v>105</v>
      </c>
      <c r="H120" s="28">
        <f>+H121+H122</f>
        <v>60536</v>
      </c>
      <c r="I120" s="28"/>
      <c r="J120" s="28"/>
      <c r="K120" s="28"/>
      <c r="L120" s="28"/>
      <c r="M120" s="28"/>
      <c r="N120" s="17"/>
      <c r="O120" s="28">
        <f>+O121+O122</f>
        <v>71000</v>
      </c>
      <c r="P120" s="17"/>
      <c r="Q120" s="28"/>
      <c r="S120" s="17"/>
      <c r="U120" s="17"/>
    </row>
    <row r="121" spans="1:21" ht="12.75">
      <c r="A121" s="8">
        <v>245</v>
      </c>
      <c r="B121" t="s">
        <v>106</v>
      </c>
      <c r="H121" s="28">
        <v>1081</v>
      </c>
      <c r="I121" s="28"/>
      <c r="J121" s="28">
        <v>381</v>
      </c>
      <c r="K121" s="28"/>
      <c r="L121" s="28">
        <f>+J121/9*12</f>
        <v>508</v>
      </c>
      <c r="M121" s="28"/>
      <c r="N121" s="17"/>
      <c r="O121" s="28">
        <v>1000</v>
      </c>
      <c r="P121" s="17"/>
      <c r="Q121" s="28"/>
      <c r="S121" s="17"/>
      <c r="U121" s="17"/>
    </row>
    <row r="122" spans="1:21" ht="12.75">
      <c r="A122" s="8">
        <v>247</v>
      </c>
      <c r="B122" t="s">
        <v>107</v>
      </c>
      <c r="H122" s="28">
        <v>59455</v>
      </c>
      <c r="I122" s="28"/>
      <c r="J122" s="28">
        <v>16147</v>
      </c>
      <c r="K122" s="28"/>
      <c r="L122" s="28">
        <f>+J122/9*12</f>
        <v>21529.333333333332</v>
      </c>
      <c r="M122" s="28"/>
      <c r="N122" s="17"/>
      <c r="O122" s="28">
        <v>70000</v>
      </c>
      <c r="P122" s="17"/>
      <c r="Q122" s="28"/>
      <c r="S122" s="17"/>
      <c r="U122" s="17"/>
    </row>
    <row r="123" spans="1:21" ht="12.75">
      <c r="A123" s="8"/>
      <c r="H123" s="28"/>
      <c r="I123" s="28"/>
      <c r="J123" s="28"/>
      <c r="K123" s="28"/>
      <c r="L123" s="28"/>
      <c r="M123" s="28"/>
      <c r="N123" s="17"/>
      <c r="O123" s="28"/>
      <c r="P123" s="17"/>
      <c r="Q123" s="28"/>
      <c r="S123" s="17"/>
      <c r="U123" s="17"/>
    </row>
    <row r="124" spans="1:21" ht="12.75">
      <c r="A124" s="8">
        <v>25</v>
      </c>
      <c r="B124" s="5" t="s">
        <v>108</v>
      </c>
      <c r="H124" s="28">
        <f>+H125+H129+H127+H128+H126</f>
        <v>775077</v>
      </c>
      <c r="I124" s="28"/>
      <c r="J124" s="28"/>
      <c r="K124" s="28"/>
      <c r="L124" s="28"/>
      <c r="M124" s="28"/>
      <c r="N124" s="17"/>
      <c r="O124" s="28">
        <f>+O125+O129+O127+O128+O126</f>
        <v>551000</v>
      </c>
      <c r="P124" s="17"/>
      <c r="Q124" s="28"/>
      <c r="S124" s="17"/>
      <c r="U124" s="17"/>
    </row>
    <row r="125" spans="1:21" ht="12.75">
      <c r="A125" s="8">
        <v>251</v>
      </c>
      <c r="B125" s="14" t="s">
        <v>175</v>
      </c>
      <c r="H125" s="28">
        <v>648600</v>
      </c>
      <c r="I125" s="28"/>
      <c r="J125" s="28">
        <v>64894</v>
      </c>
      <c r="K125" s="28"/>
      <c r="L125" s="28">
        <f>+J125/9*12</f>
        <v>86525.33333333333</v>
      </c>
      <c r="M125" s="28"/>
      <c r="N125" s="17"/>
      <c r="O125" s="28">
        <v>450000</v>
      </c>
      <c r="P125" s="17"/>
      <c r="Q125" s="28"/>
      <c r="S125" s="17"/>
      <c r="U125" s="17"/>
    </row>
    <row r="126" spans="1:21" ht="12.75">
      <c r="A126" s="45">
        <v>252</v>
      </c>
      <c r="B126" s="14" t="s">
        <v>210</v>
      </c>
      <c r="H126" s="28">
        <v>108100</v>
      </c>
      <c r="I126" s="28"/>
      <c r="J126" s="28"/>
      <c r="K126" s="28"/>
      <c r="L126" s="28"/>
      <c r="M126" s="28"/>
      <c r="N126" s="17"/>
      <c r="O126" s="28">
        <v>70000</v>
      </c>
      <c r="P126" s="17"/>
      <c r="Q126" s="28"/>
      <c r="S126" s="17"/>
      <c r="U126" s="17"/>
    </row>
    <row r="127" spans="1:21" ht="12.75">
      <c r="A127" s="8">
        <v>254</v>
      </c>
      <c r="B127" s="14" t="s">
        <v>196</v>
      </c>
      <c r="H127" s="28">
        <v>16215</v>
      </c>
      <c r="I127" s="28"/>
      <c r="J127" s="28"/>
      <c r="K127" s="28"/>
      <c r="L127" s="28"/>
      <c r="M127" s="28"/>
      <c r="N127" s="17"/>
      <c r="O127" s="28">
        <v>20000</v>
      </c>
      <c r="P127" s="17"/>
      <c r="Q127" s="28"/>
      <c r="S127" s="17"/>
      <c r="U127" s="17"/>
    </row>
    <row r="128" spans="1:21" ht="12.75">
      <c r="A128" s="8">
        <v>257</v>
      </c>
      <c r="B128" s="14" t="s">
        <v>197</v>
      </c>
      <c r="H128" s="28">
        <v>1081</v>
      </c>
      <c r="I128" s="28"/>
      <c r="J128" s="28"/>
      <c r="K128" s="28"/>
      <c r="L128" s="28"/>
      <c r="M128" s="28"/>
      <c r="N128" s="17"/>
      <c r="O128" s="28">
        <v>10000</v>
      </c>
      <c r="P128" s="17"/>
      <c r="Q128" s="28"/>
      <c r="S128" s="17"/>
      <c r="U128" s="17"/>
    </row>
    <row r="129" spans="1:21" ht="12.75">
      <c r="A129" s="8">
        <v>259</v>
      </c>
      <c r="B129" t="s">
        <v>54</v>
      </c>
      <c r="H129" s="28">
        <v>1081</v>
      </c>
      <c r="I129" s="28"/>
      <c r="J129" s="28"/>
      <c r="K129" s="28"/>
      <c r="L129" s="28"/>
      <c r="M129" s="28"/>
      <c r="N129" s="17"/>
      <c r="O129" s="28">
        <v>1000</v>
      </c>
      <c r="P129" s="17"/>
      <c r="Q129" s="28"/>
      <c r="S129" s="17"/>
      <c r="U129" s="17"/>
    </row>
    <row r="130" spans="1:21" ht="12.75">
      <c r="A130" s="8"/>
      <c r="H130" s="28"/>
      <c r="I130" s="28"/>
      <c r="J130" s="28"/>
      <c r="K130" s="28"/>
      <c r="L130" s="28"/>
      <c r="M130" s="28"/>
      <c r="N130" s="17"/>
      <c r="O130" s="28"/>
      <c r="P130" s="17"/>
      <c r="Q130" s="28"/>
      <c r="S130" s="17"/>
      <c r="U130" s="17"/>
    </row>
    <row r="131" spans="1:21" ht="12.75">
      <c r="A131" s="8">
        <v>26</v>
      </c>
      <c r="B131" s="5" t="s">
        <v>109</v>
      </c>
      <c r="H131" s="28">
        <f>+H132+H133+H134</f>
        <v>221605</v>
      </c>
      <c r="I131" s="28"/>
      <c r="J131" s="28"/>
      <c r="K131" s="28"/>
      <c r="L131" s="28"/>
      <c r="M131" s="28"/>
      <c r="N131" s="17"/>
      <c r="O131" s="28">
        <f>+O132+O133+O134</f>
        <v>225000</v>
      </c>
      <c r="P131" s="17"/>
      <c r="Q131" s="28"/>
      <c r="S131" s="17"/>
      <c r="U131" s="17"/>
    </row>
    <row r="132" spans="1:21" ht="12.75">
      <c r="A132" s="8">
        <v>264</v>
      </c>
      <c r="B132" t="s">
        <v>110</v>
      </c>
      <c r="H132" s="28">
        <v>108100</v>
      </c>
      <c r="I132" s="28"/>
      <c r="J132" s="28">
        <v>45762</v>
      </c>
      <c r="K132" s="28"/>
      <c r="L132" s="28">
        <f>+J132/9*12</f>
        <v>61016</v>
      </c>
      <c r="M132" s="28"/>
      <c r="N132" s="17"/>
      <c r="O132" s="28">
        <v>120000</v>
      </c>
      <c r="P132" s="17"/>
      <c r="Q132" s="28"/>
      <c r="S132" s="17"/>
      <c r="U132" s="17"/>
    </row>
    <row r="133" spans="1:21" ht="12.75">
      <c r="A133" s="8">
        <v>266</v>
      </c>
      <c r="B133" t="s">
        <v>111</v>
      </c>
      <c r="H133" s="28">
        <v>108100</v>
      </c>
      <c r="I133" s="28"/>
      <c r="J133" s="28">
        <v>22437</v>
      </c>
      <c r="K133" s="28"/>
      <c r="L133" s="28">
        <f>+J133/9*12</f>
        <v>29916</v>
      </c>
      <c r="M133" s="28"/>
      <c r="N133" s="17"/>
      <c r="O133" s="28">
        <v>100000</v>
      </c>
      <c r="P133" s="17"/>
      <c r="Q133" s="28"/>
      <c r="S133" s="17"/>
      <c r="U133" s="17"/>
    </row>
    <row r="134" spans="1:21" ht="12.75">
      <c r="A134" s="8">
        <v>269</v>
      </c>
      <c r="B134" t="s">
        <v>54</v>
      </c>
      <c r="H134" s="28">
        <v>5405</v>
      </c>
      <c r="I134" s="28"/>
      <c r="J134" s="28">
        <v>2544</v>
      </c>
      <c r="K134" s="28"/>
      <c r="L134" s="28">
        <f>+J134/9*12</f>
        <v>3392</v>
      </c>
      <c r="M134" s="28"/>
      <c r="N134" s="17"/>
      <c r="O134" s="28">
        <v>5000</v>
      </c>
      <c r="P134" s="17"/>
      <c r="Q134" s="28"/>
      <c r="S134" s="17"/>
      <c r="U134" s="17"/>
    </row>
    <row r="135" spans="1:21" ht="12.75">
      <c r="A135" s="8"/>
      <c r="H135" s="28"/>
      <c r="I135" s="28"/>
      <c r="J135" s="28"/>
      <c r="K135" s="28"/>
      <c r="L135" s="28"/>
      <c r="M135" s="28"/>
      <c r="N135" s="17"/>
      <c r="O135" s="28"/>
      <c r="P135" s="17"/>
      <c r="Q135" s="28"/>
      <c r="S135" s="17"/>
      <c r="U135" s="17"/>
    </row>
    <row r="136" spans="1:21" ht="12.75">
      <c r="A136" s="8">
        <v>27</v>
      </c>
      <c r="B136" s="5" t="s">
        <v>112</v>
      </c>
      <c r="H136" s="28">
        <f>SUM(H137:H141)</f>
        <v>1406381</v>
      </c>
      <c r="I136" s="28"/>
      <c r="J136" s="28"/>
      <c r="K136" s="28"/>
      <c r="L136" s="28"/>
      <c r="M136" s="28"/>
      <c r="N136" s="17"/>
      <c r="O136" s="28">
        <f>SUM(O137:O141)</f>
        <v>4710000</v>
      </c>
      <c r="P136" s="17"/>
      <c r="Q136" s="28"/>
      <c r="S136" s="17"/>
      <c r="U136" s="17"/>
    </row>
    <row r="137" spans="1:21" ht="12.75">
      <c r="A137" s="8">
        <v>271</v>
      </c>
      <c r="B137" t="s">
        <v>113</v>
      </c>
      <c r="H137" s="28">
        <v>108100</v>
      </c>
      <c r="I137" s="28"/>
      <c r="J137" s="28">
        <v>86832</v>
      </c>
      <c r="K137" s="28"/>
      <c r="L137" s="28">
        <f>+J137/9*12</f>
        <v>115776</v>
      </c>
      <c r="M137" s="28"/>
      <c r="N137" s="17"/>
      <c r="O137" s="44">
        <v>3500000</v>
      </c>
      <c r="P137" s="17"/>
      <c r="Q137" s="28"/>
      <c r="S137" s="17"/>
      <c r="U137" s="17"/>
    </row>
    <row r="138" spans="1:21" ht="12.75">
      <c r="A138" s="8">
        <v>273</v>
      </c>
      <c r="B138" t="s">
        <v>114</v>
      </c>
      <c r="H138" s="28">
        <v>108100</v>
      </c>
      <c r="I138" s="28"/>
      <c r="J138" s="28">
        <v>48976</v>
      </c>
      <c r="K138" s="28"/>
      <c r="L138" s="28">
        <f>+J138/9*12</f>
        <v>65301.33333333333</v>
      </c>
      <c r="M138" s="28"/>
      <c r="N138" s="17"/>
      <c r="O138" s="44">
        <v>250000</v>
      </c>
      <c r="P138" s="17"/>
      <c r="Q138" s="28"/>
      <c r="S138" s="17"/>
      <c r="U138" s="17"/>
    </row>
    <row r="139" spans="1:21" ht="12.75">
      <c r="A139" s="8">
        <v>275</v>
      </c>
      <c r="B139" t="s">
        <v>115</v>
      </c>
      <c r="H139" s="28">
        <v>108100</v>
      </c>
      <c r="I139" s="28"/>
      <c r="J139" s="28">
        <v>134060</v>
      </c>
      <c r="K139" s="28"/>
      <c r="L139" s="28">
        <f>+J139/9*12</f>
        <v>178746.66666666666</v>
      </c>
      <c r="M139" s="28"/>
      <c r="N139" s="17"/>
      <c r="O139" s="28">
        <v>100000</v>
      </c>
      <c r="P139" s="17"/>
      <c r="Q139" s="28"/>
      <c r="S139" s="17"/>
      <c r="U139" s="17"/>
    </row>
    <row r="140" spans="1:21" ht="12.75">
      <c r="A140" s="8">
        <v>278</v>
      </c>
      <c r="B140" t="s">
        <v>116</v>
      </c>
      <c r="H140" s="28">
        <v>1081000</v>
      </c>
      <c r="I140" s="28"/>
      <c r="J140" s="28">
        <v>0</v>
      </c>
      <c r="K140" s="28"/>
      <c r="L140" s="28">
        <f>+J140/9*12</f>
        <v>0</v>
      </c>
      <c r="M140" s="28"/>
      <c r="N140" s="17"/>
      <c r="O140" s="28">
        <v>850000</v>
      </c>
      <c r="P140" s="17"/>
      <c r="Q140" s="28"/>
      <c r="S140" s="17"/>
      <c r="U140" s="17"/>
    </row>
    <row r="141" spans="1:21" ht="12.75">
      <c r="A141" s="8">
        <v>279</v>
      </c>
      <c r="B141" t="s">
        <v>54</v>
      </c>
      <c r="H141" s="28">
        <v>1081</v>
      </c>
      <c r="I141" s="28"/>
      <c r="J141" s="28">
        <v>0</v>
      </c>
      <c r="K141" s="28"/>
      <c r="L141" s="28">
        <f>+J141/9*12</f>
        <v>0</v>
      </c>
      <c r="M141" s="28"/>
      <c r="N141" s="17"/>
      <c r="O141" s="28">
        <v>10000</v>
      </c>
      <c r="P141" s="17"/>
      <c r="Q141" s="28"/>
      <c r="S141" s="17"/>
      <c r="U141" s="17"/>
    </row>
    <row r="142" spans="1:21" ht="12.75">
      <c r="A142" s="8"/>
      <c r="H142" s="28"/>
      <c r="I142" s="28"/>
      <c r="J142" s="28"/>
      <c r="K142" s="28"/>
      <c r="L142" s="28"/>
      <c r="M142" s="28"/>
      <c r="N142" s="17"/>
      <c r="O142" s="28"/>
      <c r="P142" s="17"/>
      <c r="Q142" s="28"/>
      <c r="S142" s="17"/>
      <c r="U142" s="17"/>
    </row>
    <row r="143" spans="1:21" ht="12.75">
      <c r="A143" s="8">
        <v>28</v>
      </c>
      <c r="B143" s="5" t="s">
        <v>117</v>
      </c>
      <c r="H143" s="28">
        <f>+H144+H146+H145</f>
        <v>486450</v>
      </c>
      <c r="I143" s="28"/>
      <c r="J143" s="28"/>
      <c r="K143" s="28"/>
      <c r="L143" s="28"/>
      <c r="M143" s="28"/>
      <c r="N143" s="17"/>
      <c r="O143" s="28">
        <f>+O144+O146+O145</f>
        <v>1050000</v>
      </c>
      <c r="P143" s="17"/>
      <c r="Q143" s="28"/>
      <c r="S143" s="17"/>
      <c r="U143" s="17"/>
    </row>
    <row r="144" spans="1:21" ht="12.75">
      <c r="A144" s="8">
        <v>282</v>
      </c>
      <c r="B144" t="s">
        <v>118</v>
      </c>
      <c r="H144" s="28">
        <v>432400</v>
      </c>
      <c r="I144" s="28"/>
      <c r="J144" s="28">
        <v>2639</v>
      </c>
      <c r="K144" s="28"/>
      <c r="L144" s="28">
        <f>+J144/9*12</f>
        <v>3518.666666666667</v>
      </c>
      <c r="M144" s="28"/>
      <c r="N144" s="17"/>
      <c r="O144" s="28">
        <v>350000</v>
      </c>
      <c r="P144" s="17"/>
      <c r="Q144" s="28"/>
      <c r="S144" s="17"/>
      <c r="U144" s="17"/>
    </row>
    <row r="145" spans="1:21" ht="12.75">
      <c r="A145" s="8">
        <v>284</v>
      </c>
      <c r="B145" t="s">
        <v>234</v>
      </c>
      <c r="H145" s="28">
        <v>0</v>
      </c>
      <c r="I145" s="28"/>
      <c r="J145" s="28"/>
      <c r="K145" s="28"/>
      <c r="L145" s="28"/>
      <c r="M145" s="28"/>
      <c r="N145" s="17"/>
      <c r="O145" s="28">
        <v>100000</v>
      </c>
      <c r="P145" s="17"/>
      <c r="Q145" s="28"/>
      <c r="S145" s="17"/>
      <c r="U145" s="17"/>
    </row>
    <row r="146" spans="1:21" ht="12.75">
      <c r="A146" s="8">
        <v>289</v>
      </c>
      <c r="B146" t="s">
        <v>54</v>
      </c>
      <c r="H146" s="28">
        <v>54050</v>
      </c>
      <c r="I146" s="28"/>
      <c r="J146" s="28"/>
      <c r="K146" s="28"/>
      <c r="L146" s="28"/>
      <c r="M146" s="28"/>
      <c r="N146" s="17"/>
      <c r="O146" s="28">
        <v>600000</v>
      </c>
      <c r="P146" s="17"/>
      <c r="Q146" s="28"/>
      <c r="S146" s="17"/>
      <c r="U146" s="17"/>
    </row>
    <row r="147" spans="1:21" ht="12.75">
      <c r="A147" s="8"/>
      <c r="H147" s="28"/>
      <c r="I147" s="28"/>
      <c r="J147" s="28"/>
      <c r="K147" s="28"/>
      <c r="L147" s="28"/>
      <c r="M147" s="28"/>
      <c r="N147" s="17"/>
      <c r="O147" s="28"/>
      <c r="P147" s="17"/>
      <c r="Q147" s="28"/>
      <c r="S147" s="17"/>
      <c r="U147" s="17"/>
    </row>
    <row r="148" spans="1:21" ht="12.75">
      <c r="A148" s="8">
        <v>29</v>
      </c>
      <c r="B148" s="5" t="s">
        <v>119</v>
      </c>
      <c r="H148" s="28">
        <f>+H149+H152+H150+H151</f>
        <v>75670</v>
      </c>
      <c r="I148" s="28"/>
      <c r="J148" s="28"/>
      <c r="K148" s="28"/>
      <c r="L148" s="28"/>
      <c r="M148" s="28"/>
      <c r="N148" s="17"/>
      <c r="O148" s="28">
        <f>+O149+O152+O150+O151</f>
        <v>305000</v>
      </c>
      <c r="P148" s="17"/>
      <c r="Q148" s="28"/>
      <c r="S148" s="17"/>
      <c r="U148" s="17"/>
    </row>
    <row r="149" spans="1:21" ht="12.75">
      <c r="A149" s="8">
        <v>291</v>
      </c>
      <c r="B149" t="s">
        <v>120</v>
      </c>
      <c r="H149" s="28">
        <v>21620</v>
      </c>
      <c r="I149" s="28"/>
      <c r="J149" s="28">
        <v>7200</v>
      </c>
      <c r="K149" s="28"/>
      <c r="L149" s="28">
        <f>+J149/9*12</f>
        <v>9600</v>
      </c>
      <c r="M149" s="28"/>
      <c r="N149" s="17"/>
      <c r="O149" s="28">
        <v>25000</v>
      </c>
      <c r="P149" s="17"/>
      <c r="Q149" s="28"/>
      <c r="S149" s="17"/>
      <c r="U149" s="17"/>
    </row>
    <row r="150" spans="1:21" ht="12.75">
      <c r="A150" s="8">
        <v>292</v>
      </c>
      <c r="B150" t="s">
        <v>235</v>
      </c>
      <c r="H150" s="28">
        <v>0</v>
      </c>
      <c r="I150" s="28"/>
      <c r="J150" s="28"/>
      <c r="K150" s="28"/>
      <c r="L150" s="28"/>
      <c r="M150" s="28"/>
      <c r="N150" s="17"/>
      <c r="O150" s="28">
        <v>100000</v>
      </c>
      <c r="P150" s="17"/>
      <c r="Q150" s="28"/>
      <c r="S150" s="17"/>
      <c r="U150" s="17"/>
    </row>
    <row r="151" spans="1:21" ht="12.75">
      <c r="A151" s="8">
        <v>294</v>
      </c>
      <c r="B151" t="s">
        <v>236</v>
      </c>
      <c r="H151" s="28">
        <v>0</v>
      </c>
      <c r="I151" s="28"/>
      <c r="J151" s="28"/>
      <c r="K151" s="28"/>
      <c r="L151" s="28"/>
      <c r="M151" s="28"/>
      <c r="N151" s="17"/>
      <c r="O151" s="28">
        <v>100000</v>
      </c>
      <c r="P151" s="17"/>
      <c r="Q151" s="28"/>
      <c r="S151" s="17"/>
      <c r="U151" s="17"/>
    </row>
    <row r="152" spans="1:21" ht="12.75">
      <c r="A152" s="8">
        <v>299</v>
      </c>
      <c r="B152" t="s">
        <v>54</v>
      </c>
      <c r="H152" s="28">
        <v>54050</v>
      </c>
      <c r="I152" s="28"/>
      <c r="J152" s="28">
        <v>3500</v>
      </c>
      <c r="K152" s="28"/>
      <c r="L152" s="28">
        <f>+J152/9*12</f>
        <v>4666.666666666667</v>
      </c>
      <c r="M152" s="28"/>
      <c r="N152" s="17"/>
      <c r="O152" s="28">
        <v>80000</v>
      </c>
      <c r="P152" s="17"/>
      <c r="Q152" s="28"/>
      <c r="S152" s="17"/>
      <c r="U152" s="17"/>
    </row>
    <row r="153" spans="1:21" ht="12.75">
      <c r="A153" s="8"/>
      <c r="H153" s="28"/>
      <c r="I153" s="28"/>
      <c r="J153" s="28"/>
      <c r="K153" s="28"/>
      <c r="L153" s="28"/>
      <c r="M153" s="28"/>
      <c r="N153" s="17"/>
      <c r="O153" s="28"/>
      <c r="P153" s="17"/>
      <c r="Q153" s="28"/>
      <c r="S153" s="17"/>
      <c r="U153" s="17"/>
    </row>
    <row r="154" spans="1:21" ht="12.75">
      <c r="A154" s="8"/>
      <c r="H154" s="28"/>
      <c r="I154" s="28"/>
      <c r="J154" s="28"/>
      <c r="K154" s="28"/>
      <c r="L154" s="28"/>
      <c r="M154" s="28"/>
      <c r="N154" s="17"/>
      <c r="O154" s="28"/>
      <c r="P154" s="17"/>
      <c r="Q154" s="28"/>
      <c r="S154" s="17"/>
      <c r="U154" s="17"/>
    </row>
    <row r="155" spans="1:21" ht="12.75">
      <c r="A155" s="1">
        <v>3</v>
      </c>
      <c r="B155" s="7" t="s">
        <v>121</v>
      </c>
      <c r="H155" s="29">
        <f>+H157+H165+H168+H172+H176+H179+H182</f>
        <v>2636559</v>
      </c>
      <c r="I155" s="29">
        <f>+I157+I165+I168+I172+I176+I179+I182</f>
        <v>0</v>
      </c>
      <c r="J155" s="29">
        <f>+J157+J165+J168+J172+J176+J179+J182</f>
        <v>0</v>
      </c>
      <c r="K155" s="29"/>
      <c r="L155" s="29">
        <f>+L157+L165+L168+L172+L176+L179+L182</f>
        <v>0</v>
      </c>
      <c r="M155" s="29">
        <f>+M157+M165+M168+M172+M176+M179+M182</f>
        <v>0</v>
      </c>
      <c r="N155" s="17"/>
      <c r="O155" s="29">
        <f>+O157+O165+O168+O172+O176+O179+O182</f>
        <v>2403000</v>
      </c>
      <c r="P155" s="17"/>
      <c r="Q155" s="29"/>
      <c r="S155" s="18"/>
      <c r="U155" s="18"/>
    </row>
    <row r="156" spans="1:21" ht="12.75">
      <c r="A156" s="8"/>
      <c r="H156" s="28"/>
      <c r="I156" s="28"/>
      <c r="J156" s="28"/>
      <c r="K156" s="28"/>
      <c r="L156" s="28"/>
      <c r="M156" s="28"/>
      <c r="N156" s="17"/>
      <c r="O156" s="28"/>
      <c r="P156" s="17"/>
      <c r="Q156" s="28"/>
      <c r="S156" s="17"/>
      <c r="U156" s="17"/>
    </row>
    <row r="157" spans="1:21" ht="12.75">
      <c r="A157" s="8">
        <v>32</v>
      </c>
      <c r="B157" s="5" t="s">
        <v>122</v>
      </c>
      <c r="H157" s="28">
        <f>SUM(H158:H163)</f>
        <v>554553</v>
      </c>
      <c r="I157" s="28"/>
      <c r="J157" s="28"/>
      <c r="K157" s="28"/>
      <c r="L157" s="28"/>
      <c r="M157" s="28"/>
      <c r="N157" s="17"/>
      <c r="O157" s="28">
        <f>SUM(O158:O163)</f>
        <v>320000</v>
      </c>
      <c r="P157" s="17"/>
      <c r="Q157" s="28"/>
      <c r="S157" s="17"/>
      <c r="U157" s="17"/>
    </row>
    <row r="158" spans="1:21" ht="12.75">
      <c r="A158" s="8">
        <v>322</v>
      </c>
      <c r="B158" t="s">
        <v>174</v>
      </c>
      <c r="H158" s="28">
        <v>1081</v>
      </c>
      <c r="I158" s="28"/>
      <c r="J158" s="28">
        <v>15548</v>
      </c>
      <c r="K158" s="28"/>
      <c r="L158" s="28">
        <f>+J158/9*12</f>
        <v>20730.666666666668</v>
      </c>
      <c r="M158" s="28"/>
      <c r="N158" s="17"/>
      <c r="O158" s="28">
        <v>10000</v>
      </c>
      <c r="P158" s="17"/>
      <c r="Q158" s="28"/>
      <c r="S158" s="17"/>
      <c r="U158" s="17"/>
    </row>
    <row r="159" spans="1:21" ht="12.75">
      <c r="A159" s="8">
        <v>323</v>
      </c>
      <c r="B159" t="s">
        <v>123</v>
      </c>
      <c r="H159" s="28">
        <v>216200</v>
      </c>
      <c r="I159" s="28"/>
      <c r="J159" s="28">
        <v>79597</v>
      </c>
      <c r="K159" s="28"/>
      <c r="L159" s="28">
        <f>+J159/9*12</f>
        <v>106129.33333333334</v>
      </c>
      <c r="M159" s="28"/>
      <c r="N159" s="17"/>
      <c r="O159" s="28">
        <v>150000</v>
      </c>
      <c r="P159" s="17"/>
      <c r="Q159" s="28"/>
      <c r="S159" s="17"/>
      <c r="U159" s="17"/>
    </row>
    <row r="160" spans="1:21" ht="12.75">
      <c r="A160" s="8">
        <v>324</v>
      </c>
      <c r="B160" t="s">
        <v>198</v>
      </c>
      <c r="H160" s="28">
        <v>1081</v>
      </c>
      <c r="I160" s="28"/>
      <c r="J160" s="28">
        <v>0</v>
      </c>
      <c r="K160" s="28"/>
      <c r="L160" s="28">
        <f>+J160/9*12</f>
        <v>0</v>
      </c>
      <c r="M160" s="28"/>
      <c r="N160" s="17"/>
      <c r="O160" s="28">
        <v>10000</v>
      </c>
      <c r="P160" s="17"/>
      <c r="Q160" s="28"/>
      <c r="S160" s="17"/>
      <c r="U160" s="17"/>
    </row>
    <row r="161" spans="1:21" ht="12.75">
      <c r="A161" s="8">
        <v>325</v>
      </c>
      <c r="B161" t="s">
        <v>124</v>
      </c>
      <c r="H161" s="28">
        <v>10810</v>
      </c>
      <c r="I161" s="28"/>
      <c r="J161" s="28">
        <v>0</v>
      </c>
      <c r="K161" s="28"/>
      <c r="L161" s="28">
        <f>+J161/9*12</f>
        <v>0</v>
      </c>
      <c r="M161" s="28"/>
      <c r="N161" s="17"/>
      <c r="O161" s="28">
        <v>50000</v>
      </c>
      <c r="P161" s="17"/>
      <c r="Q161" s="28"/>
      <c r="S161" s="17"/>
      <c r="U161" s="17"/>
    </row>
    <row r="162" spans="1:21" ht="12.75">
      <c r="A162" s="8">
        <v>326</v>
      </c>
      <c r="B162" t="s">
        <v>125</v>
      </c>
      <c r="H162" s="28">
        <v>324300</v>
      </c>
      <c r="I162" s="28"/>
      <c r="J162" s="28">
        <v>8275</v>
      </c>
      <c r="K162" s="28"/>
      <c r="L162" s="28">
        <f>+J162/9*12</f>
        <v>11033.333333333334</v>
      </c>
      <c r="M162" s="28"/>
      <c r="N162" s="17"/>
      <c r="O162" s="28">
        <v>50000</v>
      </c>
      <c r="P162" s="17"/>
      <c r="Q162" s="28"/>
      <c r="S162" s="17"/>
      <c r="U162" s="17"/>
    </row>
    <row r="163" spans="1:21" ht="12.75">
      <c r="A163" s="8">
        <v>329</v>
      </c>
      <c r="B163" t="s">
        <v>224</v>
      </c>
      <c r="H163" s="28">
        <v>1081</v>
      </c>
      <c r="I163" s="28"/>
      <c r="J163" s="28"/>
      <c r="K163" s="28"/>
      <c r="L163" s="28"/>
      <c r="M163" s="28"/>
      <c r="N163" s="17"/>
      <c r="O163" s="28">
        <v>50000</v>
      </c>
      <c r="P163" s="17"/>
      <c r="Q163" s="28"/>
      <c r="S163" s="17"/>
      <c r="U163" s="17"/>
    </row>
    <row r="164" spans="1:21" ht="12.75">
      <c r="A164" s="8"/>
      <c r="H164" s="28"/>
      <c r="I164" s="28"/>
      <c r="J164" s="28"/>
      <c r="K164" s="28"/>
      <c r="L164" s="28"/>
      <c r="M164" s="28"/>
      <c r="N164" s="17"/>
      <c r="O164" s="28"/>
      <c r="P164" s="17"/>
      <c r="Q164" s="28"/>
      <c r="S164" s="17"/>
      <c r="U164" s="17"/>
    </row>
    <row r="165" spans="1:21" ht="12.75">
      <c r="A165" s="8">
        <v>34</v>
      </c>
      <c r="B165" s="5" t="s">
        <v>126</v>
      </c>
      <c r="H165" s="28">
        <f>+H166</f>
        <v>1081</v>
      </c>
      <c r="I165" s="28"/>
      <c r="J165" s="28"/>
      <c r="K165" s="28"/>
      <c r="L165" s="28"/>
      <c r="M165" s="28"/>
      <c r="N165" s="17"/>
      <c r="O165" s="28">
        <f>+O166</f>
        <v>40000</v>
      </c>
      <c r="P165" s="17"/>
      <c r="Q165" s="28"/>
      <c r="S165" s="17"/>
      <c r="U165" s="17"/>
    </row>
    <row r="166" spans="1:21" ht="12.75">
      <c r="A166" s="8">
        <v>341</v>
      </c>
      <c r="B166" t="s">
        <v>127</v>
      </c>
      <c r="H166" s="28">
        <v>1081</v>
      </c>
      <c r="I166" s="28">
        <v>0</v>
      </c>
      <c r="J166" s="28">
        <v>0</v>
      </c>
      <c r="K166" s="28"/>
      <c r="L166" s="28">
        <f>+J166/9*12</f>
        <v>0</v>
      </c>
      <c r="M166" s="28"/>
      <c r="N166" s="17"/>
      <c r="O166" s="28">
        <v>40000</v>
      </c>
      <c r="P166" s="17"/>
      <c r="Q166" s="28"/>
      <c r="S166" s="17"/>
      <c r="U166" s="17"/>
    </row>
    <row r="167" spans="1:21" ht="12.75">
      <c r="A167" s="8"/>
      <c r="H167" s="28"/>
      <c r="I167" s="28"/>
      <c r="J167" s="28"/>
      <c r="K167" s="28"/>
      <c r="L167" s="28"/>
      <c r="M167" s="28"/>
      <c r="N167" s="17"/>
      <c r="O167" s="28" t="s">
        <v>180</v>
      </c>
      <c r="P167" s="17"/>
      <c r="Q167" s="28"/>
      <c r="S167" s="17"/>
      <c r="U167" s="17"/>
    </row>
    <row r="168" spans="1:21" ht="12.75">
      <c r="A168" s="8">
        <v>35</v>
      </c>
      <c r="B168" s="5" t="s">
        <v>128</v>
      </c>
      <c r="H168" s="28">
        <f>+H169+H170</f>
        <v>869124</v>
      </c>
      <c r="I168" s="28"/>
      <c r="J168" s="28"/>
      <c r="K168" s="28"/>
      <c r="L168" s="28"/>
      <c r="M168" s="28"/>
      <c r="N168" s="17"/>
      <c r="O168" s="28">
        <f>+O170+O169</f>
        <v>2001000</v>
      </c>
      <c r="P168" s="17"/>
      <c r="Q168" s="28"/>
      <c r="S168" s="17"/>
      <c r="U168" s="17"/>
    </row>
    <row r="169" spans="1:21" ht="12.75">
      <c r="A169" s="8">
        <v>353</v>
      </c>
      <c r="B169" s="14" t="s">
        <v>199</v>
      </c>
      <c r="H169" s="28">
        <v>868043</v>
      </c>
      <c r="I169" s="28"/>
      <c r="J169" s="28">
        <v>0</v>
      </c>
      <c r="K169" s="28"/>
      <c r="L169" s="28">
        <f>+J169/9*12</f>
        <v>0</v>
      </c>
      <c r="M169" s="28"/>
      <c r="N169" s="17"/>
      <c r="O169" s="44">
        <v>2000000</v>
      </c>
      <c r="P169" s="17"/>
      <c r="Q169" s="28"/>
      <c r="S169" s="17"/>
      <c r="U169" s="17"/>
    </row>
    <row r="170" spans="1:21" ht="12.75">
      <c r="A170" s="8">
        <v>358</v>
      </c>
      <c r="B170" t="s">
        <v>129</v>
      </c>
      <c r="H170" s="28">
        <v>1081</v>
      </c>
      <c r="I170" s="28"/>
      <c r="J170" s="28">
        <v>0</v>
      </c>
      <c r="K170" s="28"/>
      <c r="L170" s="28">
        <f>+J170/9*12</f>
        <v>0</v>
      </c>
      <c r="M170" s="28"/>
      <c r="N170" s="17"/>
      <c r="O170" s="28">
        <v>1000</v>
      </c>
      <c r="P170" s="17"/>
      <c r="Q170" s="28"/>
      <c r="S170" s="17"/>
      <c r="U170" s="17"/>
    </row>
    <row r="171" spans="1:21" ht="12.75">
      <c r="A171" s="8"/>
      <c r="H171" s="28"/>
      <c r="I171" s="28"/>
      <c r="J171" s="28"/>
      <c r="K171" s="28"/>
      <c r="L171" s="28"/>
      <c r="M171" s="28"/>
      <c r="N171" s="17"/>
      <c r="O171" s="28"/>
      <c r="P171" s="17"/>
      <c r="Q171" s="28"/>
      <c r="S171" s="17"/>
      <c r="U171" s="17"/>
    </row>
    <row r="172" spans="1:21" ht="12.75">
      <c r="A172" s="8">
        <v>36</v>
      </c>
      <c r="B172" s="5" t="s">
        <v>130</v>
      </c>
      <c r="H172" s="28">
        <f>+H173+H174</f>
        <v>10810</v>
      </c>
      <c r="I172" s="28"/>
      <c r="J172" s="28"/>
      <c r="K172" s="28"/>
      <c r="L172" s="28"/>
      <c r="M172" s="28"/>
      <c r="N172" s="17"/>
      <c r="O172" s="28">
        <f>+O173+O174</f>
        <v>10000</v>
      </c>
      <c r="P172" s="17"/>
      <c r="Q172" s="28"/>
      <c r="S172" s="17"/>
      <c r="U172" s="17"/>
    </row>
    <row r="173" spans="1:21" ht="12.75">
      <c r="A173" s="8">
        <v>362</v>
      </c>
      <c r="B173" t="s">
        <v>131</v>
      </c>
      <c r="H173" s="28">
        <v>5405</v>
      </c>
      <c r="I173" s="28"/>
      <c r="J173" s="28">
        <v>0</v>
      </c>
      <c r="K173" s="28"/>
      <c r="L173" s="28">
        <f>+J173/9*12</f>
        <v>0</v>
      </c>
      <c r="M173" s="28"/>
      <c r="N173" s="17"/>
      <c r="O173" s="28">
        <v>5000</v>
      </c>
      <c r="P173" s="17"/>
      <c r="Q173" s="28"/>
      <c r="S173" s="17"/>
      <c r="U173" s="17"/>
    </row>
    <row r="174" spans="1:21" ht="12.75">
      <c r="A174" s="8">
        <v>365</v>
      </c>
      <c r="B174" t="s">
        <v>132</v>
      </c>
      <c r="H174" s="28">
        <v>5405</v>
      </c>
      <c r="I174" s="28"/>
      <c r="J174" s="28">
        <v>0</v>
      </c>
      <c r="K174" s="28"/>
      <c r="L174" s="28">
        <f>+J174/9*12</f>
        <v>0</v>
      </c>
      <c r="M174" s="28"/>
      <c r="N174" s="17"/>
      <c r="O174" s="28">
        <v>5000</v>
      </c>
      <c r="P174" s="17"/>
      <c r="Q174" s="28"/>
      <c r="S174" s="17"/>
      <c r="U174" s="17"/>
    </row>
    <row r="175" spans="1:21" ht="12.75">
      <c r="A175" s="8"/>
      <c r="H175" s="28"/>
      <c r="I175" s="28"/>
      <c r="J175" s="28"/>
      <c r="K175" s="28"/>
      <c r="L175" s="28">
        <f>+J175/9*12</f>
        <v>0</v>
      </c>
      <c r="M175" s="28"/>
      <c r="N175" s="17"/>
      <c r="O175" s="28"/>
      <c r="P175" s="17"/>
      <c r="Q175" s="28"/>
      <c r="S175" s="17"/>
      <c r="U175" s="17"/>
    </row>
    <row r="176" spans="1:21" ht="12.75">
      <c r="A176" s="8">
        <v>37</v>
      </c>
      <c r="B176" s="5" t="s">
        <v>133</v>
      </c>
      <c r="H176" s="28">
        <f>+H177</f>
        <v>1189100</v>
      </c>
      <c r="I176" s="28"/>
      <c r="J176" s="28"/>
      <c r="K176" s="28"/>
      <c r="L176" s="28"/>
      <c r="M176" s="28"/>
      <c r="N176" s="17"/>
      <c r="O176" s="28">
        <f>+O177</f>
        <v>1000</v>
      </c>
      <c r="P176" s="17"/>
      <c r="Q176" s="28"/>
      <c r="S176" s="17"/>
      <c r="U176" s="17"/>
    </row>
    <row r="177" spans="1:21" ht="12.75">
      <c r="A177" s="8">
        <v>372</v>
      </c>
      <c r="B177" t="s">
        <v>134</v>
      </c>
      <c r="H177" s="28">
        <v>1189100</v>
      </c>
      <c r="I177" s="28"/>
      <c r="J177" s="28">
        <v>599486</v>
      </c>
      <c r="K177" s="28"/>
      <c r="L177" s="28">
        <f>+J177/9*12</f>
        <v>799314.6666666667</v>
      </c>
      <c r="M177" s="28"/>
      <c r="N177" s="17"/>
      <c r="O177" s="28">
        <v>1000</v>
      </c>
      <c r="P177" s="17"/>
      <c r="Q177" s="28"/>
      <c r="S177" s="17"/>
      <c r="U177" s="17"/>
    </row>
    <row r="178" spans="1:21" ht="12.75">
      <c r="A178" s="8"/>
      <c r="H178" s="28"/>
      <c r="I178" s="28"/>
      <c r="J178" s="28"/>
      <c r="K178" s="28"/>
      <c r="L178" s="28"/>
      <c r="M178" s="28"/>
      <c r="N178" s="17"/>
      <c r="O178" s="28"/>
      <c r="P178" s="17"/>
      <c r="Q178" s="28"/>
      <c r="S178" s="17"/>
      <c r="U178" s="17"/>
    </row>
    <row r="179" spans="1:21" ht="12.75">
      <c r="A179" s="8">
        <v>38</v>
      </c>
      <c r="B179" s="5" t="s">
        <v>135</v>
      </c>
      <c r="H179" s="28">
        <f>+H180</f>
        <v>1081</v>
      </c>
      <c r="I179" s="28"/>
      <c r="J179" s="28"/>
      <c r="K179" s="28"/>
      <c r="L179" s="28"/>
      <c r="M179" s="28"/>
      <c r="N179" s="17"/>
      <c r="O179" s="28">
        <f>+O180</f>
        <v>1000</v>
      </c>
      <c r="P179" s="17"/>
      <c r="Q179" s="28"/>
      <c r="S179" s="17"/>
      <c r="U179" s="17"/>
    </row>
    <row r="180" spans="1:21" ht="12.75">
      <c r="A180" s="8">
        <v>382</v>
      </c>
      <c r="B180" t="s">
        <v>136</v>
      </c>
      <c r="H180" s="28">
        <v>1081</v>
      </c>
      <c r="I180" s="28">
        <v>0</v>
      </c>
      <c r="J180" s="28">
        <v>0</v>
      </c>
      <c r="K180" s="28"/>
      <c r="L180" s="28"/>
      <c r="M180" s="28"/>
      <c r="N180" s="17"/>
      <c r="O180" s="44">
        <v>1000</v>
      </c>
      <c r="P180" s="17"/>
      <c r="Q180" s="28"/>
      <c r="S180" s="17"/>
      <c r="U180" s="17"/>
    </row>
    <row r="181" spans="1:21" ht="12.75">
      <c r="A181" s="8"/>
      <c r="H181" s="28"/>
      <c r="I181" s="28"/>
      <c r="J181" s="28"/>
      <c r="K181" s="28"/>
      <c r="L181" s="28"/>
      <c r="M181" s="28"/>
      <c r="N181" s="17"/>
      <c r="O181" s="28"/>
      <c r="P181" s="17"/>
      <c r="Q181" s="28"/>
      <c r="S181" s="17"/>
      <c r="U181" s="17"/>
    </row>
    <row r="182" spans="1:21" ht="12.75">
      <c r="A182" s="8">
        <v>39</v>
      </c>
      <c r="B182" s="5" t="s">
        <v>137</v>
      </c>
      <c r="H182" s="28">
        <f>+H183</f>
        <v>10810</v>
      </c>
      <c r="I182" s="28"/>
      <c r="J182" s="28"/>
      <c r="K182" s="28"/>
      <c r="L182" s="28"/>
      <c r="M182" s="28"/>
      <c r="N182" s="17"/>
      <c r="O182" s="28">
        <f>+O183</f>
        <v>30000</v>
      </c>
      <c r="P182" s="17"/>
      <c r="Q182" s="28"/>
      <c r="S182" s="17"/>
      <c r="U182" s="17"/>
    </row>
    <row r="183" spans="1:21" ht="12.75">
      <c r="A183" s="8">
        <v>393</v>
      </c>
      <c r="B183" t="s">
        <v>138</v>
      </c>
      <c r="H183" s="28">
        <v>10810</v>
      </c>
      <c r="I183" s="28"/>
      <c r="J183" s="28">
        <v>20617</v>
      </c>
      <c r="K183" s="28"/>
      <c r="L183" s="28">
        <f>+J183/9*12</f>
        <v>27489.333333333336</v>
      </c>
      <c r="M183" s="28"/>
      <c r="N183" s="17"/>
      <c r="O183" s="28">
        <v>30000</v>
      </c>
      <c r="P183" s="17"/>
      <c r="Q183" s="28"/>
      <c r="S183" s="17"/>
      <c r="U183" s="17"/>
    </row>
    <row r="184" spans="1:21" ht="12.75">
      <c r="A184" s="8"/>
      <c r="H184" s="28"/>
      <c r="I184" s="28"/>
      <c r="J184" s="28"/>
      <c r="K184" s="28"/>
      <c r="L184" s="28"/>
      <c r="M184" s="28"/>
      <c r="N184" s="17"/>
      <c r="O184" s="28"/>
      <c r="P184" s="17"/>
      <c r="Q184" s="28"/>
      <c r="S184" s="17"/>
      <c r="U184" s="17"/>
    </row>
    <row r="185" spans="1:21" ht="12.75">
      <c r="A185" s="8"/>
      <c r="H185" s="28"/>
      <c r="I185" s="28"/>
      <c r="J185" s="28"/>
      <c r="K185" s="28"/>
      <c r="L185" s="28"/>
      <c r="M185" s="28"/>
      <c r="N185" s="17"/>
      <c r="O185" s="28"/>
      <c r="P185" s="17"/>
      <c r="Q185" s="28"/>
      <c r="S185" s="17"/>
      <c r="U185" s="17"/>
    </row>
    <row r="186" spans="1:21" ht="12.75">
      <c r="A186" s="1">
        <v>5</v>
      </c>
      <c r="B186" s="7" t="s">
        <v>139</v>
      </c>
      <c r="H186" s="29">
        <f>+H188</f>
        <v>216200</v>
      </c>
      <c r="I186" s="28"/>
      <c r="J186" s="28"/>
      <c r="K186" s="29"/>
      <c r="L186" s="28"/>
      <c r="M186" s="28"/>
      <c r="N186" s="17"/>
      <c r="O186" s="29">
        <f>+O188</f>
        <v>500000</v>
      </c>
      <c r="P186" s="17"/>
      <c r="Q186" s="29"/>
      <c r="S186" s="18"/>
      <c r="U186" s="18"/>
    </row>
    <row r="187" spans="1:21" ht="12.75">
      <c r="A187" s="8"/>
      <c r="H187" s="28"/>
      <c r="I187" s="28"/>
      <c r="J187" s="28"/>
      <c r="K187" s="28"/>
      <c r="L187" s="28"/>
      <c r="M187" s="28"/>
      <c r="N187" s="17"/>
      <c r="O187" s="28"/>
      <c r="P187" s="17"/>
      <c r="Q187" s="28"/>
      <c r="S187" s="17"/>
      <c r="U187" s="17"/>
    </row>
    <row r="188" spans="1:21" ht="12.75">
      <c r="A188" s="8">
        <v>55</v>
      </c>
      <c r="B188" s="5" t="s">
        <v>140</v>
      </c>
      <c r="H188" s="28">
        <f>+H189</f>
        <v>216200</v>
      </c>
      <c r="I188" s="28"/>
      <c r="J188" s="28"/>
      <c r="K188" s="28"/>
      <c r="L188" s="28"/>
      <c r="M188" s="28"/>
      <c r="N188" s="17"/>
      <c r="O188" s="28">
        <f>+O189</f>
        <v>500000</v>
      </c>
      <c r="P188" s="17"/>
      <c r="Q188" s="28"/>
      <c r="S188" s="17"/>
      <c r="U188" s="17"/>
    </row>
    <row r="189" spans="1:21" ht="12.75">
      <c r="A189" s="8">
        <v>559</v>
      </c>
      <c r="B189" t="s">
        <v>141</v>
      </c>
      <c r="H189" s="28">
        <v>216200</v>
      </c>
      <c r="I189" s="28">
        <v>0</v>
      </c>
      <c r="J189" s="28">
        <v>77039</v>
      </c>
      <c r="K189" s="28"/>
      <c r="L189" s="28">
        <f>+J189/9*12</f>
        <v>102718.66666666666</v>
      </c>
      <c r="M189" s="28"/>
      <c r="N189" s="17"/>
      <c r="O189" s="28">
        <v>500000</v>
      </c>
      <c r="P189" s="17"/>
      <c r="Q189" s="28"/>
      <c r="S189" s="17"/>
      <c r="U189" s="17"/>
    </row>
    <row r="190" spans="1:21" ht="12.75">
      <c r="A190" s="8"/>
      <c r="H190" s="28"/>
      <c r="I190" s="28"/>
      <c r="J190" s="28"/>
      <c r="K190" s="28"/>
      <c r="L190" s="28"/>
      <c r="M190" s="28"/>
      <c r="N190" s="17"/>
      <c r="O190" s="28"/>
      <c r="P190" s="17"/>
      <c r="Q190" s="28"/>
      <c r="S190" s="17"/>
      <c r="U190" s="17"/>
    </row>
    <row r="191" spans="1:21" ht="12.75">
      <c r="A191" s="8"/>
      <c r="H191" s="28"/>
      <c r="I191" s="28"/>
      <c r="J191" s="28"/>
      <c r="K191" s="28"/>
      <c r="L191" s="28"/>
      <c r="M191" s="28"/>
      <c r="N191" s="17"/>
      <c r="O191" s="28"/>
      <c r="P191" s="17"/>
      <c r="Q191" s="28"/>
      <c r="S191" s="17"/>
      <c r="U191" s="17"/>
    </row>
    <row r="192" spans="1:21" ht="12.75">
      <c r="A192" s="1">
        <v>8</v>
      </c>
      <c r="B192" s="7" t="s">
        <v>229</v>
      </c>
      <c r="H192" s="28">
        <f aca="true" t="shared" si="2" ref="H192:M192">+H194</f>
        <v>0</v>
      </c>
      <c r="I192" s="28">
        <f t="shared" si="2"/>
        <v>0</v>
      </c>
      <c r="J192" s="28">
        <f t="shared" si="2"/>
        <v>0</v>
      </c>
      <c r="K192" s="28">
        <f t="shared" si="2"/>
        <v>0</v>
      </c>
      <c r="L192" s="28">
        <f t="shared" si="2"/>
        <v>0</v>
      </c>
      <c r="M192" s="28">
        <f t="shared" si="2"/>
        <v>0</v>
      </c>
      <c r="N192" s="17"/>
      <c r="O192" s="29">
        <f>+O194</f>
        <v>400000</v>
      </c>
      <c r="P192" s="17"/>
      <c r="Q192" s="28"/>
      <c r="S192" s="17"/>
      <c r="U192" s="17"/>
    </row>
    <row r="193" spans="1:21" ht="12.75">
      <c r="A193" s="8"/>
      <c r="H193" s="28"/>
      <c r="I193" s="28"/>
      <c r="J193" s="28"/>
      <c r="K193" s="28"/>
      <c r="L193" s="28"/>
      <c r="M193" s="28"/>
      <c r="N193" s="17"/>
      <c r="O193" s="28"/>
      <c r="P193" s="17"/>
      <c r="Q193" s="28"/>
      <c r="S193" s="17"/>
      <c r="U193" s="17"/>
    </row>
    <row r="194" spans="1:21" ht="12.75">
      <c r="A194" s="8">
        <v>89</v>
      </c>
      <c r="B194" s="23" t="s">
        <v>230</v>
      </c>
      <c r="H194" s="28">
        <f aca="true" t="shared" si="3" ref="H194:M194">+H195</f>
        <v>0</v>
      </c>
      <c r="I194" s="28">
        <f t="shared" si="3"/>
        <v>0</v>
      </c>
      <c r="J194" s="28">
        <f t="shared" si="3"/>
        <v>0</v>
      </c>
      <c r="K194" s="28">
        <f t="shared" si="3"/>
        <v>0</v>
      </c>
      <c r="L194" s="28">
        <f t="shared" si="3"/>
        <v>0</v>
      </c>
      <c r="M194" s="28">
        <f t="shared" si="3"/>
        <v>0</v>
      </c>
      <c r="N194" s="17"/>
      <c r="O194" s="28">
        <f>+O195</f>
        <v>400000</v>
      </c>
      <c r="P194" s="17"/>
      <c r="Q194" s="28"/>
      <c r="S194" s="17"/>
      <c r="U194" s="17"/>
    </row>
    <row r="195" spans="1:21" ht="12.75">
      <c r="A195" s="8">
        <v>891</v>
      </c>
      <c r="B195" t="s">
        <v>230</v>
      </c>
      <c r="H195" s="28">
        <v>0</v>
      </c>
      <c r="I195" s="28"/>
      <c r="J195" s="28"/>
      <c r="K195" s="28"/>
      <c r="L195" s="28"/>
      <c r="M195" s="28"/>
      <c r="N195" s="17"/>
      <c r="O195" s="28">
        <v>400000</v>
      </c>
      <c r="P195" s="17"/>
      <c r="Q195" s="28"/>
      <c r="S195" s="17"/>
      <c r="U195" s="17"/>
    </row>
    <row r="196" spans="1:21" ht="12.75">
      <c r="A196" s="8"/>
      <c r="H196" s="28"/>
      <c r="I196" s="28"/>
      <c r="J196" s="28"/>
      <c r="K196" s="28"/>
      <c r="L196" s="28"/>
      <c r="M196" s="28"/>
      <c r="N196" s="17"/>
      <c r="O196" s="28"/>
      <c r="P196" s="17"/>
      <c r="Q196" s="28"/>
      <c r="S196" s="17"/>
      <c r="U196" s="17"/>
    </row>
    <row r="197" spans="1:21" ht="12.75">
      <c r="A197" s="8"/>
      <c r="B197" s="7" t="s">
        <v>142</v>
      </c>
      <c r="H197" s="29">
        <f aca="true" t="shared" si="4" ref="H197:M197">+H186+H155+H102+H51+H12+H192</f>
        <v>78744798</v>
      </c>
      <c r="I197" s="29">
        <f t="shared" si="4"/>
        <v>0</v>
      </c>
      <c r="J197" s="29">
        <f t="shared" si="4"/>
        <v>0</v>
      </c>
      <c r="K197" s="29">
        <f t="shared" si="4"/>
        <v>0</v>
      </c>
      <c r="L197" s="29">
        <f t="shared" si="4"/>
        <v>0</v>
      </c>
      <c r="M197" s="29">
        <f t="shared" si="4"/>
        <v>0</v>
      </c>
      <c r="N197" s="17"/>
      <c r="O197" s="29">
        <f>+O186+O155+O102+O51+O12+O192</f>
        <v>86453179</v>
      </c>
      <c r="P197" s="17"/>
      <c r="Q197" s="29"/>
      <c r="S197" s="18"/>
      <c r="U197" s="18"/>
    </row>
    <row r="198" spans="1:17" ht="12.75">
      <c r="A198" s="8"/>
      <c r="H198" s="28"/>
      <c r="I198" s="28"/>
      <c r="J198" s="28"/>
      <c r="K198" s="28"/>
      <c r="L198" s="28"/>
      <c r="M198" s="28"/>
      <c r="N198" s="17"/>
      <c r="O198" s="28"/>
      <c r="P198" s="17"/>
      <c r="Q198" s="28"/>
    </row>
    <row r="199" spans="1:17" ht="12.75">
      <c r="A199" s="8"/>
      <c r="H199" s="28"/>
      <c r="I199" s="28"/>
      <c r="J199" s="28"/>
      <c r="K199" s="28"/>
      <c r="L199" s="28"/>
      <c r="M199" s="28"/>
      <c r="N199" s="17"/>
      <c r="O199" s="28"/>
      <c r="P199" s="17"/>
      <c r="Q199" s="28"/>
    </row>
    <row r="200" spans="1:17" ht="12.75">
      <c r="A200" s="11"/>
      <c r="H200" s="28"/>
      <c r="I200" s="28"/>
      <c r="J200" s="28"/>
      <c r="K200" s="28"/>
      <c r="L200" s="28"/>
      <c r="M200" s="28"/>
      <c r="N200" s="17"/>
      <c r="O200" s="28"/>
      <c r="P200" s="17"/>
      <c r="Q200" s="28"/>
    </row>
    <row r="201" spans="1:17" ht="12.75">
      <c r="A201" s="11"/>
      <c r="H201" s="28"/>
      <c r="I201" s="28"/>
      <c r="J201" s="28"/>
      <c r="K201" s="28"/>
      <c r="L201" s="28"/>
      <c r="M201" s="28"/>
      <c r="N201" s="17"/>
      <c r="O201" s="28"/>
      <c r="P201" s="17"/>
      <c r="Q201" s="28"/>
    </row>
    <row r="202" spans="1:17" ht="12.75">
      <c r="A202" s="8"/>
      <c r="H202" s="28"/>
      <c r="I202" s="28"/>
      <c r="J202" s="28"/>
      <c r="K202" s="28"/>
      <c r="L202" s="28"/>
      <c r="M202" s="28"/>
      <c r="N202" s="17"/>
      <c r="O202" s="28"/>
      <c r="P202" s="17"/>
      <c r="Q202" s="28"/>
    </row>
    <row r="203" spans="1:17" ht="12.75">
      <c r="A203" s="11"/>
      <c r="E203" s="17"/>
      <c r="H203" s="28"/>
      <c r="I203" s="28"/>
      <c r="J203" s="28"/>
      <c r="K203" s="28"/>
      <c r="L203" s="28"/>
      <c r="M203" s="28"/>
      <c r="N203" s="17"/>
      <c r="O203" s="28"/>
      <c r="P203" s="17"/>
      <c r="Q203" s="28"/>
    </row>
    <row r="204" spans="1:17" ht="12.75">
      <c r="A204" s="8"/>
      <c r="H204" s="28"/>
      <c r="I204" s="28"/>
      <c r="J204" s="28"/>
      <c r="K204" s="28"/>
      <c r="L204" s="28"/>
      <c r="M204" s="28"/>
      <c r="N204" s="17"/>
      <c r="O204" s="28"/>
      <c r="P204" s="17"/>
      <c r="Q204" s="28"/>
    </row>
    <row r="205" spans="1:17" ht="12.75">
      <c r="A205" s="11"/>
      <c r="H205" s="28"/>
      <c r="I205" s="28"/>
      <c r="J205" s="28"/>
      <c r="K205" s="28"/>
      <c r="L205" s="28"/>
      <c r="M205" s="28"/>
      <c r="N205" s="17"/>
      <c r="O205" s="28"/>
      <c r="P205" s="17"/>
      <c r="Q205" s="28"/>
    </row>
    <row r="206" spans="1:17" ht="12.75">
      <c r="A206" s="8"/>
      <c r="H206" s="28"/>
      <c r="I206" s="28"/>
      <c r="J206" s="28"/>
      <c r="K206" s="28"/>
      <c r="L206" s="28"/>
      <c r="M206" s="28"/>
      <c r="N206" s="17"/>
      <c r="O206" s="28"/>
      <c r="P206" s="17"/>
      <c r="Q206" s="28"/>
    </row>
    <row r="207" spans="1:17" ht="12.75">
      <c r="A207" s="11"/>
      <c r="E207" s="17"/>
      <c r="H207" s="28"/>
      <c r="I207" s="28"/>
      <c r="J207" s="28"/>
      <c r="K207" s="28"/>
      <c r="L207" s="28"/>
      <c r="M207" s="28"/>
      <c r="N207" s="17"/>
      <c r="O207" s="28"/>
      <c r="P207" s="17"/>
      <c r="Q207" s="28"/>
    </row>
    <row r="208" spans="1:17" ht="12.75">
      <c r="A208" s="8"/>
      <c r="H208" s="28"/>
      <c r="I208" s="28"/>
      <c r="J208" s="28"/>
      <c r="K208" s="28"/>
      <c r="L208" s="28"/>
      <c r="M208" s="28"/>
      <c r="N208" s="17"/>
      <c r="O208" s="28"/>
      <c r="P208" s="17"/>
      <c r="Q208" s="28"/>
    </row>
    <row r="209" spans="1:17" ht="12.75">
      <c r="A209" s="8"/>
      <c r="H209" s="28"/>
      <c r="I209" s="28"/>
      <c r="J209" s="28"/>
      <c r="K209" s="28"/>
      <c r="L209" s="28"/>
      <c r="M209" s="28"/>
      <c r="N209" s="17"/>
      <c r="O209" s="28"/>
      <c r="P209" s="17"/>
      <c r="Q209" s="28"/>
    </row>
    <row r="210" spans="1:17" ht="12.75">
      <c r="A210" s="8"/>
      <c r="H210" s="28"/>
      <c r="I210" s="28"/>
      <c r="J210" s="28"/>
      <c r="K210" s="28"/>
      <c r="L210" s="28"/>
      <c r="M210" s="28"/>
      <c r="N210" s="17"/>
      <c r="O210" s="28"/>
      <c r="P210" s="17"/>
      <c r="Q210" s="28"/>
    </row>
    <row r="211" spans="1:17" ht="12.75">
      <c r="A211" s="8"/>
      <c r="H211" s="28"/>
      <c r="I211" s="28"/>
      <c r="J211" s="28"/>
      <c r="K211" s="28"/>
      <c r="L211" s="28"/>
      <c r="M211" s="28"/>
      <c r="N211" s="17"/>
      <c r="O211" s="28"/>
      <c r="P211" s="17"/>
      <c r="Q211" s="28"/>
    </row>
    <row r="212" spans="1:17" ht="12.75">
      <c r="A212" s="8"/>
      <c r="H212" s="28"/>
      <c r="I212" s="28"/>
      <c r="J212" s="28"/>
      <c r="K212" s="28"/>
      <c r="L212" s="28"/>
      <c r="M212" s="28"/>
      <c r="N212" s="17"/>
      <c r="O212" s="28"/>
      <c r="P212" s="17"/>
      <c r="Q212" s="28"/>
    </row>
    <row r="213" spans="1:17" ht="12.75">
      <c r="A213" s="8"/>
      <c r="H213" s="28"/>
      <c r="I213" s="28"/>
      <c r="J213" s="28"/>
      <c r="K213" s="28"/>
      <c r="L213" s="28"/>
      <c r="M213" s="28"/>
      <c r="N213" s="17"/>
      <c r="O213" s="28"/>
      <c r="P213" s="17"/>
      <c r="Q213" s="28"/>
    </row>
    <row r="214" spans="1:17" ht="12.75">
      <c r="A214" s="8"/>
      <c r="H214" s="28"/>
      <c r="I214" s="28"/>
      <c r="J214" s="28"/>
      <c r="K214" s="28"/>
      <c r="L214" s="28"/>
      <c r="M214" s="28"/>
      <c r="N214" s="17"/>
      <c r="O214" s="28"/>
      <c r="P214" s="17"/>
      <c r="Q214" s="28"/>
    </row>
    <row r="215" spans="1:17" ht="12.75">
      <c r="A215" s="8"/>
      <c r="H215" s="28"/>
      <c r="I215" s="28"/>
      <c r="J215" s="28"/>
      <c r="K215" s="28"/>
      <c r="L215" s="28"/>
      <c r="M215" s="28"/>
      <c r="N215" s="17"/>
      <c r="O215" s="28"/>
      <c r="P215" s="17"/>
      <c r="Q215" s="28"/>
    </row>
    <row r="216" spans="1:17" ht="12.75">
      <c r="A216" s="8"/>
      <c r="H216" s="28"/>
      <c r="I216" s="28"/>
      <c r="J216" s="28"/>
      <c r="K216" s="28"/>
      <c r="L216" s="28"/>
      <c r="M216" s="28"/>
      <c r="N216" s="17"/>
      <c r="O216" s="28"/>
      <c r="P216" s="17"/>
      <c r="Q216" s="28"/>
    </row>
    <row r="217" spans="1:17" ht="12.75">
      <c r="A217" s="8"/>
      <c r="H217" s="28"/>
      <c r="I217" s="28"/>
      <c r="J217" s="28"/>
      <c r="K217" s="28"/>
      <c r="L217" s="28"/>
      <c r="M217" s="28"/>
      <c r="N217" s="17"/>
      <c r="O217" s="28"/>
      <c r="P217" s="17"/>
      <c r="Q217" s="28"/>
    </row>
    <row r="218" spans="1:17" ht="12.75">
      <c r="A218" s="8"/>
      <c r="H218" s="28"/>
      <c r="I218" s="28"/>
      <c r="J218" s="28"/>
      <c r="K218" s="28"/>
      <c r="L218" s="28"/>
      <c r="M218" s="28"/>
      <c r="N218" s="17"/>
      <c r="O218" s="28"/>
      <c r="P218" s="17"/>
      <c r="Q218" s="28"/>
    </row>
    <row r="219" spans="1:17" ht="12.75">
      <c r="A219" s="8"/>
      <c r="H219" s="28"/>
      <c r="I219" s="28"/>
      <c r="J219" s="28"/>
      <c r="K219" s="28"/>
      <c r="L219" s="28"/>
      <c r="M219" s="28"/>
      <c r="N219" s="17"/>
      <c r="O219" s="28"/>
      <c r="P219" s="17"/>
      <c r="Q219" s="28"/>
    </row>
    <row r="220" spans="1:17" ht="12.75">
      <c r="A220" s="8"/>
      <c r="H220" s="28"/>
      <c r="I220" s="28"/>
      <c r="J220" s="28"/>
      <c r="K220" s="28"/>
      <c r="L220" s="28"/>
      <c r="M220" s="28"/>
      <c r="N220" s="17"/>
      <c r="O220" s="28"/>
      <c r="P220" s="17"/>
      <c r="Q220" s="28"/>
    </row>
    <row r="221" spans="1:17" ht="12.75">
      <c r="A221" s="8"/>
      <c r="H221" s="28"/>
      <c r="I221" s="28"/>
      <c r="J221" s="28"/>
      <c r="K221" s="28"/>
      <c r="L221" s="28"/>
      <c r="M221" s="28"/>
      <c r="N221" s="17"/>
      <c r="O221" s="28"/>
      <c r="P221" s="17"/>
      <c r="Q221" s="28"/>
    </row>
    <row r="222" spans="1:17" ht="12.75">
      <c r="A222" s="8"/>
      <c r="H222" s="28"/>
      <c r="I222" s="28"/>
      <c r="J222" s="28"/>
      <c r="K222" s="28"/>
      <c r="L222" s="28"/>
      <c r="M222" s="28"/>
      <c r="N222" s="17"/>
      <c r="O222" s="28"/>
      <c r="P222" s="17"/>
      <c r="Q222" s="28"/>
    </row>
    <row r="223" spans="1:17" ht="12.75">
      <c r="A223" s="8"/>
      <c r="H223" s="28"/>
      <c r="I223" s="28"/>
      <c r="J223" s="28"/>
      <c r="K223" s="28"/>
      <c r="L223" s="28"/>
      <c r="M223" s="28"/>
      <c r="N223" s="17"/>
      <c r="O223" s="28"/>
      <c r="P223" s="17"/>
      <c r="Q223" s="28"/>
    </row>
    <row r="224" spans="1:17" ht="12.75">
      <c r="A224" s="8"/>
      <c r="H224" s="28"/>
      <c r="I224" s="28"/>
      <c r="J224" s="28"/>
      <c r="K224" s="28"/>
      <c r="L224" s="28"/>
      <c r="M224" s="28"/>
      <c r="N224" s="17"/>
      <c r="O224" s="28"/>
      <c r="P224" s="17"/>
      <c r="Q224" s="28"/>
    </row>
    <row r="225" spans="1:17" ht="12.75">
      <c r="A225" s="8"/>
      <c r="H225" s="28"/>
      <c r="I225" s="28"/>
      <c r="J225" s="28"/>
      <c r="K225" s="28"/>
      <c r="L225" s="28"/>
      <c r="M225" s="28"/>
      <c r="N225" s="17"/>
      <c r="O225" s="28"/>
      <c r="P225" s="17"/>
      <c r="Q225" s="28"/>
    </row>
    <row r="226" spans="1:17" ht="12.75">
      <c r="A226" s="8"/>
      <c r="H226" s="28"/>
      <c r="I226" s="28"/>
      <c r="J226" s="28"/>
      <c r="K226" s="28"/>
      <c r="L226" s="28"/>
      <c r="M226" s="28"/>
      <c r="N226" s="17"/>
      <c r="O226" s="28"/>
      <c r="P226" s="17"/>
      <c r="Q226" s="28"/>
    </row>
    <row r="227" spans="1:17" ht="12.75">
      <c r="A227" s="8"/>
      <c r="H227" s="17"/>
      <c r="N227" s="17"/>
      <c r="O227" s="17"/>
      <c r="P227" s="17"/>
      <c r="Q227" s="17"/>
    </row>
    <row r="228" spans="1:17" ht="12.75">
      <c r="A228" s="8"/>
      <c r="H228" s="17"/>
      <c r="N228" s="17"/>
      <c r="O228" s="17"/>
      <c r="P228" s="17"/>
      <c r="Q228" s="17"/>
    </row>
    <row r="229" spans="1:17" ht="12.75">
      <c r="A229" s="8"/>
      <c r="H229" s="17"/>
      <c r="N229" s="17"/>
      <c r="O229" s="17"/>
      <c r="P229" s="17"/>
      <c r="Q229" s="17"/>
    </row>
    <row r="230" spans="1:17" ht="12.75">
      <c r="A230" s="8"/>
      <c r="H230" s="17"/>
      <c r="N230" s="17"/>
      <c r="O230" s="17"/>
      <c r="P230" s="17"/>
      <c r="Q230" s="17"/>
    </row>
    <row r="231" spans="1:17" ht="12.75">
      <c r="A231" s="8"/>
      <c r="H231" s="17"/>
      <c r="N231" s="17"/>
      <c r="O231" s="17"/>
      <c r="P231" s="17"/>
      <c r="Q231" s="17"/>
    </row>
    <row r="232" spans="1:17" ht="12.75">
      <c r="A232" s="8"/>
      <c r="H232" s="17"/>
      <c r="N232" s="17"/>
      <c r="O232" s="17"/>
      <c r="P232" s="17"/>
      <c r="Q232" s="17"/>
    </row>
    <row r="233" spans="1:17" ht="12.75">
      <c r="A233" s="8"/>
      <c r="H233" s="17"/>
      <c r="N233" s="17"/>
      <c r="O233" s="17"/>
      <c r="P233" s="17"/>
      <c r="Q233" s="17"/>
    </row>
    <row r="234" spans="1:17" ht="12.75">
      <c r="A234" s="8"/>
      <c r="H234" s="17"/>
      <c r="N234" s="17"/>
      <c r="O234" s="17"/>
      <c r="P234" s="17"/>
      <c r="Q234" s="17"/>
    </row>
    <row r="235" spans="1:17" ht="12.75">
      <c r="A235" s="8"/>
      <c r="H235" s="17"/>
      <c r="N235" s="17"/>
      <c r="O235" s="17"/>
      <c r="P235" s="17"/>
      <c r="Q235" s="17"/>
    </row>
    <row r="236" spans="1:17" ht="12.75">
      <c r="A236" s="8"/>
      <c r="H236" s="17"/>
      <c r="N236" s="17"/>
      <c r="O236" s="17"/>
      <c r="P236" s="17"/>
      <c r="Q236" s="17"/>
    </row>
    <row r="237" spans="1:17" ht="12.75">
      <c r="A237" s="8"/>
      <c r="H237" s="17"/>
      <c r="N237" s="17"/>
      <c r="O237" s="17"/>
      <c r="P237" s="17"/>
      <c r="Q237" s="17"/>
    </row>
    <row r="238" spans="1:17" ht="12.75">
      <c r="A238" s="8"/>
      <c r="H238" s="17"/>
      <c r="N238" s="17"/>
      <c r="O238" s="17"/>
      <c r="P238" s="17"/>
      <c r="Q238" s="17"/>
    </row>
    <row r="239" spans="1:17" ht="12.75">
      <c r="A239" s="8"/>
      <c r="H239" s="17"/>
      <c r="N239" s="17"/>
      <c r="O239" s="17"/>
      <c r="P239" s="17"/>
      <c r="Q239" s="17"/>
    </row>
    <row r="240" spans="1:17" ht="12.75">
      <c r="A240" s="8"/>
      <c r="H240" s="17"/>
      <c r="N240" s="17"/>
      <c r="O240" s="17"/>
      <c r="P240" s="17"/>
      <c r="Q240" s="17"/>
    </row>
    <row r="241" spans="1:17" ht="12.75">
      <c r="A241" s="8"/>
      <c r="H241" s="17"/>
      <c r="N241" s="17"/>
      <c r="O241" s="17"/>
      <c r="P241" s="17"/>
      <c r="Q241" s="17"/>
    </row>
    <row r="242" spans="1:17" ht="12.75">
      <c r="A242" s="8"/>
      <c r="H242" s="17"/>
      <c r="N242" s="17"/>
      <c r="O242" s="17"/>
      <c r="P242" s="17"/>
      <c r="Q242" s="17"/>
    </row>
    <row r="243" spans="1:17" ht="12.75">
      <c r="A243" s="8"/>
      <c r="H243" s="17"/>
      <c r="N243" s="17"/>
      <c r="O243" s="17"/>
      <c r="P243" s="17"/>
      <c r="Q243" s="17"/>
    </row>
    <row r="244" spans="1:17" ht="12.75">
      <c r="A244" s="8"/>
      <c r="H244" s="17"/>
      <c r="N244" s="17"/>
      <c r="O244" s="17"/>
      <c r="P244" s="17"/>
      <c r="Q244" s="17"/>
    </row>
    <row r="245" spans="1:17" ht="12.75">
      <c r="A245" s="8"/>
      <c r="H245" s="17"/>
      <c r="N245" s="17"/>
      <c r="O245" s="17"/>
      <c r="P245" s="17"/>
      <c r="Q245" s="17"/>
    </row>
    <row r="246" spans="1:17" ht="12.75">
      <c r="A246" s="8"/>
      <c r="H246" s="17"/>
      <c r="N246" s="17"/>
      <c r="O246" s="17"/>
      <c r="P246" s="17"/>
      <c r="Q246" s="17"/>
    </row>
    <row r="247" spans="1:17" ht="12.75">
      <c r="A247" s="8"/>
      <c r="H247" s="17"/>
      <c r="N247" s="17"/>
      <c r="O247" s="17"/>
      <c r="P247" s="17"/>
      <c r="Q247" s="17"/>
    </row>
    <row r="248" spans="1:17" ht="12.75">
      <c r="A248" s="8"/>
      <c r="H248" s="17"/>
      <c r="N248" s="17"/>
      <c r="O248" s="17"/>
      <c r="P248" s="17"/>
      <c r="Q248" s="17"/>
    </row>
    <row r="249" spans="1:17" ht="12.75">
      <c r="A249" s="8"/>
      <c r="H249" s="17"/>
      <c r="N249" s="17"/>
      <c r="O249" s="17"/>
      <c r="P249" s="17"/>
      <c r="Q249" s="17"/>
    </row>
    <row r="250" spans="1:8" ht="12.75">
      <c r="A250" s="8"/>
      <c r="H250" s="17"/>
    </row>
    <row r="251" spans="1:8" ht="12.75">
      <c r="A251" s="8"/>
      <c r="H251" s="17"/>
    </row>
    <row r="252" spans="1:8" ht="12.75">
      <c r="A252" s="8"/>
      <c r="H252" s="17"/>
    </row>
    <row r="253" spans="1:8" ht="12.75">
      <c r="A253" s="8"/>
      <c r="H253" s="17"/>
    </row>
    <row r="254" spans="1:8" ht="12.75">
      <c r="A254" s="8"/>
      <c r="H254" s="17"/>
    </row>
    <row r="255" spans="1:8" ht="12.75">
      <c r="A255" s="8"/>
      <c r="H255" s="17"/>
    </row>
    <row r="256" spans="1:8" ht="12.75">
      <c r="A256" s="8"/>
      <c r="H256" s="17"/>
    </row>
    <row r="257" spans="1:8" ht="12.75">
      <c r="A257" s="8"/>
      <c r="H257" s="17"/>
    </row>
    <row r="258" spans="1:8" ht="12.75">
      <c r="A258" s="8"/>
      <c r="H258" s="17"/>
    </row>
    <row r="259" spans="1:8" ht="12.75">
      <c r="A259" s="8"/>
      <c r="H259" s="17"/>
    </row>
    <row r="260" spans="1:8" ht="12.75">
      <c r="A260" s="8"/>
      <c r="H260" s="17"/>
    </row>
    <row r="261" spans="1:8" ht="12.75">
      <c r="A261" s="8"/>
      <c r="H261" s="17"/>
    </row>
    <row r="262" spans="1:8" ht="12.75">
      <c r="A262" s="8"/>
      <c r="H262" s="17"/>
    </row>
    <row r="263" spans="1:8" ht="12.75">
      <c r="A263" s="8"/>
      <c r="H263" s="17"/>
    </row>
    <row r="264" spans="1:8" ht="12.75">
      <c r="A264" s="8"/>
      <c r="H264" s="17"/>
    </row>
    <row r="265" spans="1:8" ht="12.75">
      <c r="A265" s="8"/>
      <c r="H265" s="17"/>
    </row>
    <row r="266" spans="1:8" ht="12.75">
      <c r="A266" s="8"/>
      <c r="H266" s="17"/>
    </row>
    <row r="267" spans="1:8" ht="12.75">
      <c r="A267" s="8"/>
      <c r="H267" s="17"/>
    </row>
    <row r="268" spans="1:8" ht="12.75">
      <c r="A268" s="8"/>
      <c r="H268" s="17"/>
    </row>
    <row r="269" spans="1:8" ht="12.75">
      <c r="A269" s="8"/>
      <c r="H269" s="17"/>
    </row>
    <row r="270" spans="1:8" ht="12.75">
      <c r="A270" s="8"/>
      <c r="H270" s="17"/>
    </row>
    <row r="271" spans="1:8" ht="12.75">
      <c r="A271" s="8"/>
      <c r="H271" s="17"/>
    </row>
    <row r="272" spans="1:8" ht="12.75">
      <c r="A272" s="8"/>
      <c r="H272" s="17"/>
    </row>
    <row r="273" spans="1:8" ht="12.75">
      <c r="A273" s="8"/>
      <c r="H273" s="17"/>
    </row>
    <row r="274" spans="1:8" ht="12.75">
      <c r="A274" s="8"/>
      <c r="H274" s="17"/>
    </row>
    <row r="275" spans="1:8" ht="12.75">
      <c r="A275" s="8"/>
      <c r="H275" s="17"/>
    </row>
    <row r="276" spans="1:8" ht="12.75">
      <c r="A276" s="8"/>
      <c r="H276" s="17"/>
    </row>
    <row r="277" spans="1:8" ht="12.75">
      <c r="A277" s="8"/>
      <c r="H277" s="17"/>
    </row>
    <row r="278" spans="1:8" ht="12.75">
      <c r="A278" s="8"/>
      <c r="H278" s="17"/>
    </row>
    <row r="279" spans="1:8" ht="12.75">
      <c r="A279" s="8"/>
      <c r="H279" s="17"/>
    </row>
    <row r="280" spans="1:8" ht="12.75">
      <c r="A280" s="8"/>
      <c r="H280" s="17"/>
    </row>
    <row r="281" spans="1:8" ht="12.75">
      <c r="A281" s="8"/>
      <c r="H281" s="17"/>
    </row>
    <row r="282" spans="1:8" ht="12.75">
      <c r="A282" s="8"/>
      <c r="H282" s="17"/>
    </row>
    <row r="283" spans="1:8" ht="12.75">
      <c r="A283" s="8"/>
      <c r="H283" s="17"/>
    </row>
    <row r="284" spans="1:8" ht="12.75">
      <c r="A284" s="8"/>
      <c r="H284" s="17"/>
    </row>
    <row r="285" spans="1:8" ht="12.75">
      <c r="A285" s="8"/>
      <c r="H285" s="17"/>
    </row>
    <row r="286" spans="1:8" ht="12.75">
      <c r="A286" s="8"/>
      <c r="H286" s="17"/>
    </row>
    <row r="287" spans="1:8" ht="12.75">
      <c r="A287" s="8"/>
      <c r="H287" s="17"/>
    </row>
    <row r="288" spans="1:8" ht="12.75">
      <c r="A288" s="8"/>
      <c r="H288" s="17"/>
    </row>
    <row r="289" spans="1:8" ht="12.75">
      <c r="A289" s="8"/>
      <c r="H289" s="17"/>
    </row>
    <row r="290" spans="1:8" ht="12.75">
      <c r="A290" s="8"/>
      <c r="H290" s="17"/>
    </row>
    <row r="291" spans="1:8" ht="12.75">
      <c r="A291" s="8"/>
      <c r="H291" s="17"/>
    </row>
    <row r="292" spans="1:8" ht="12.75">
      <c r="A292" s="8"/>
      <c r="H292" s="17"/>
    </row>
    <row r="293" spans="1:8" ht="12.75">
      <c r="A293" s="8"/>
      <c r="H293" s="17"/>
    </row>
    <row r="294" spans="1:8" ht="12.75">
      <c r="A294" s="8"/>
      <c r="H294" s="17"/>
    </row>
    <row r="295" spans="1:8" ht="12.75">
      <c r="A295" s="8"/>
      <c r="H295" s="17"/>
    </row>
    <row r="296" spans="1:8" ht="12.75">
      <c r="A296" s="8"/>
      <c r="H296" s="17"/>
    </row>
    <row r="297" spans="1:8" ht="12.75">
      <c r="A297" s="8"/>
      <c r="H297" s="17"/>
    </row>
    <row r="298" spans="1:8" ht="12.75">
      <c r="A298" s="8"/>
      <c r="H298" s="17"/>
    </row>
    <row r="299" spans="1:8" ht="12.75">
      <c r="A299" s="8"/>
      <c r="H299" s="17"/>
    </row>
    <row r="300" spans="1:8" ht="12.75">
      <c r="A300" s="8"/>
      <c r="H300" s="17"/>
    </row>
    <row r="301" spans="1:8" ht="12.75">
      <c r="A301" s="8"/>
      <c r="H301" s="17"/>
    </row>
    <row r="302" spans="1:8" ht="12.75">
      <c r="A302" s="8"/>
      <c r="H302" s="17"/>
    </row>
    <row r="303" spans="1:8" ht="12.75">
      <c r="A303" s="8"/>
      <c r="H303" s="17"/>
    </row>
    <row r="304" spans="1:8" ht="12.75">
      <c r="A304" s="8"/>
      <c r="H304" s="17"/>
    </row>
    <row r="305" spans="1:8" ht="12.75">
      <c r="A305" s="8"/>
      <c r="H305" s="17"/>
    </row>
    <row r="306" spans="1:8" ht="12.75">
      <c r="A306" s="8"/>
      <c r="H306" s="17"/>
    </row>
    <row r="307" spans="1:8" ht="12.75">
      <c r="A307" s="8"/>
      <c r="H307" s="17"/>
    </row>
    <row r="308" spans="1:8" ht="12.75">
      <c r="A308" s="8"/>
      <c r="H308" s="17"/>
    </row>
    <row r="309" spans="1:8" ht="12.75">
      <c r="A309" s="8"/>
      <c r="H309" s="17"/>
    </row>
    <row r="310" spans="1:8" ht="12.75">
      <c r="A310" s="8"/>
      <c r="H310" s="17"/>
    </row>
    <row r="311" spans="1:8" ht="12.75">
      <c r="A311" s="8"/>
      <c r="H311" s="17"/>
    </row>
    <row r="312" spans="1:8" ht="12.75">
      <c r="A312" s="8"/>
      <c r="H312" s="17"/>
    </row>
    <row r="313" spans="1:8" ht="12.75">
      <c r="A313" s="8"/>
      <c r="H313" s="17"/>
    </row>
    <row r="314" spans="1:8" ht="12.75">
      <c r="A314" s="8"/>
      <c r="H314" s="17"/>
    </row>
    <row r="315" spans="1:8" ht="12.75">
      <c r="A315" s="8"/>
      <c r="H315" s="17"/>
    </row>
    <row r="316" spans="1:8" ht="12.75">
      <c r="A316" s="8"/>
      <c r="H316" s="17"/>
    </row>
    <row r="317" spans="1:8" ht="12.75">
      <c r="A317" s="8"/>
      <c r="H317" s="17"/>
    </row>
    <row r="318" spans="1:8" ht="12.75">
      <c r="A318" s="8"/>
      <c r="H318" s="17"/>
    </row>
    <row r="319" spans="1:8" ht="12.75">
      <c r="A319" s="8"/>
      <c r="H319" s="17"/>
    </row>
    <row r="320" spans="1:8" ht="12.75">
      <c r="A320" s="8"/>
      <c r="H320" s="17"/>
    </row>
    <row r="321" spans="1:8" ht="12.75">
      <c r="A321" s="8"/>
      <c r="H321" s="17"/>
    </row>
    <row r="322" spans="1:8" ht="12.75">
      <c r="A322" s="8"/>
      <c r="H322" s="17"/>
    </row>
    <row r="323" spans="1:8" ht="12.75">
      <c r="A323" s="8"/>
      <c r="H323" s="17"/>
    </row>
    <row r="324" spans="1:8" ht="12.75">
      <c r="A324" s="8"/>
      <c r="H324" s="17"/>
    </row>
    <row r="325" spans="1:8" ht="12.75">
      <c r="A325" s="8"/>
      <c r="H325" s="17"/>
    </row>
    <row r="326" spans="1:8" ht="12.75">
      <c r="A326" s="8"/>
      <c r="H326" s="17"/>
    </row>
    <row r="327" spans="1:8" ht="12.75">
      <c r="A327" s="8"/>
      <c r="H327" s="17"/>
    </row>
    <row r="328" spans="1:8" ht="12.75">
      <c r="A328" s="8"/>
      <c r="H328" s="17"/>
    </row>
    <row r="329" spans="1:8" ht="12.75">
      <c r="A329" s="8"/>
      <c r="H329" s="17"/>
    </row>
    <row r="330" spans="1:8" ht="12.75">
      <c r="A330" s="8"/>
      <c r="H330" s="17"/>
    </row>
    <row r="331" spans="1:8" ht="12.75">
      <c r="A331" s="8"/>
      <c r="H331" s="17"/>
    </row>
    <row r="332" spans="1:8" ht="12.75">
      <c r="A332" s="8"/>
      <c r="H332" s="17"/>
    </row>
    <row r="333" spans="1:8" ht="12.75">
      <c r="A333" s="8"/>
      <c r="H333" s="17"/>
    </row>
    <row r="334" spans="1:8" ht="12.75">
      <c r="A334" s="8"/>
      <c r="H334" s="17"/>
    </row>
    <row r="335" spans="1:8" ht="12.75">
      <c r="A335" s="8"/>
      <c r="H335" s="17"/>
    </row>
    <row r="336" spans="1:8" ht="12.75">
      <c r="A336" s="8"/>
      <c r="H336" s="17"/>
    </row>
    <row r="337" spans="1:8" ht="12.75">
      <c r="A337" s="8"/>
      <c r="H337" s="17"/>
    </row>
    <row r="338" spans="1:8" ht="12.75">
      <c r="A338" s="8"/>
      <c r="H338" s="17"/>
    </row>
    <row r="339" spans="1:8" ht="12.75">
      <c r="A339" s="8"/>
      <c r="H339" s="17"/>
    </row>
    <row r="340" spans="1:8" ht="12.75">
      <c r="A340" s="8"/>
      <c r="H340" s="17"/>
    </row>
    <row r="341" spans="1:8" ht="12.75">
      <c r="A341" s="8"/>
      <c r="H341" s="17"/>
    </row>
    <row r="342" spans="1:8" ht="12.75">
      <c r="A342" s="8"/>
      <c r="H342" s="17"/>
    </row>
    <row r="343" spans="1:8" ht="12.75">
      <c r="A343" s="8"/>
      <c r="H343" s="17"/>
    </row>
    <row r="344" spans="1:8" ht="12.75">
      <c r="A344" s="8"/>
      <c r="H344" s="17"/>
    </row>
    <row r="345" spans="1:8" ht="12.75">
      <c r="A345" s="8"/>
      <c r="H345" s="17"/>
    </row>
    <row r="346" spans="1:8" ht="12.75">
      <c r="A346" s="8"/>
      <c r="H346" s="17"/>
    </row>
    <row r="347" spans="1:8" ht="12.75">
      <c r="A347" s="8"/>
      <c r="H347" s="17"/>
    </row>
    <row r="348" spans="1:8" ht="12.75">
      <c r="A348" s="8"/>
      <c r="H348" s="17"/>
    </row>
    <row r="349" spans="1:8" ht="12.75">
      <c r="A349" s="8"/>
      <c r="H349" s="17"/>
    </row>
    <row r="350" spans="1:8" ht="12.75">
      <c r="A350" s="8"/>
      <c r="H350" s="17"/>
    </row>
    <row r="351" spans="1:8" ht="12.75">
      <c r="A351" s="8"/>
      <c r="H351" s="17"/>
    </row>
    <row r="352" spans="1:8" ht="12.75">
      <c r="A352" s="8"/>
      <c r="H352" s="17"/>
    </row>
    <row r="353" spans="1:8" ht="12.75">
      <c r="A353" s="8"/>
      <c r="H353" s="17"/>
    </row>
    <row r="354" spans="1:8" ht="12.75">
      <c r="A354" s="8"/>
      <c r="H354" s="17"/>
    </row>
    <row r="355" spans="1:8" ht="12.75">
      <c r="A355" s="8"/>
      <c r="H355" s="17"/>
    </row>
    <row r="356" spans="1:8" ht="12.75">
      <c r="A356" s="8"/>
      <c r="H356" s="17"/>
    </row>
    <row r="357" spans="1:8" ht="12.75">
      <c r="A357" s="8"/>
      <c r="H357" s="17"/>
    </row>
    <row r="358" spans="1:8" ht="12.75">
      <c r="A358" s="8"/>
      <c r="H358" s="17"/>
    </row>
    <row r="359" spans="1:8" ht="12.75">
      <c r="A359" s="8"/>
      <c r="H359" s="17"/>
    </row>
    <row r="360" spans="1:8" ht="12.75">
      <c r="A360" s="8"/>
      <c r="H360" s="17"/>
    </row>
    <row r="361" spans="1:8" ht="12.75">
      <c r="A361" s="3"/>
      <c r="H361" s="17"/>
    </row>
    <row r="362" spans="1:8" ht="12.75">
      <c r="A362" s="3"/>
      <c r="H362" s="17"/>
    </row>
    <row r="363" spans="1:8" ht="12.75">
      <c r="A363" s="3"/>
      <c r="H363" s="17"/>
    </row>
    <row r="364" spans="1:8" ht="12.75">
      <c r="A364" s="3"/>
      <c r="H364" s="17"/>
    </row>
    <row r="365" spans="1:8" ht="12.75">
      <c r="A365" s="3"/>
      <c r="H365" s="17"/>
    </row>
    <row r="366" spans="1:8" ht="12.75">
      <c r="A366" s="3"/>
      <c r="H366" s="17"/>
    </row>
    <row r="367" spans="1:8" ht="12.75">
      <c r="A367" s="3"/>
      <c r="H367" s="17"/>
    </row>
    <row r="368" spans="1:8" ht="12.75">
      <c r="A368" s="3"/>
      <c r="H368" s="17"/>
    </row>
    <row r="369" spans="1:8" ht="12.75">
      <c r="A369" s="3"/>
      <c r="H369" s="17"/>
    </row>
    <row r="370" spans="1:8" ht="12.75">
      <c r="A370" s="3"/>
      <c r="H370" s="17"/>
    </row>
    <row r="371" spans="1:8" ht="12.75">
      <c r="A371" s="3"/>
      <c r="H371" s="17"/>
    </row>
    <row r="372" spans="1:8" ht="12.75">
      <c r="A372" s="3"/>
      <c r="H372" s="17"/>
    </row>
    <row r="373" spans="1:8" ht="12.75">
      <c r="A373" s="3"/>
      <c r="H373" s="17"/>
    </row>
    <row r="374" spans="1:8" ht="12.75">
      <c r="A374" s="3"/>
      <c r="H374" s="17"/>
    </row>
    <row r="375" spans="1:8" ht="12.75">
      <c r="A375" s="3"/>
      <c r="H375" s="17"/>
    </row>
    <row r="376" spans="1:8" ht="12.75">
      <c r="A376" s="3"/>
      <c r="H376" s="17"/>
    </row>
    <row r="377" spans="1:8" ht="12.75">
      <c r="A377" s="3"/>
      <c r="H377" s="17"/>
    </row>
    <row r="378" spans="1:8" ht="12.75">
      <c r="A378" s="3"/>
      <c r="H378" s="17"/>
    </row>
    <row r="379" spans="1:8" ht="12.75">
      <c r="A379" s="3"/>
      <c r="H379" s="17"/>
    </row>
    <row r="380" spans="1:8" ht="12.75">
      <c r="A380" s="3"/>
      <c r="H380" s="17"/>
    </row>
    <row r="381" spans="1:8" ht="12.75">
      <c r="A381" s="3"/>
      <c r="H381" s="17"/>
    </row>
    <row r="382" spans="1:8" ht="12.75">
      <c r="A382" s="3"/>
      <c r="H382" s="17"/>
    </row>
    <row r="383" spans="1:8" ht="12.75">
      <c r="A383" s="3"/>
      <c r="H383" s="17"/>
    </row>
    <row r="384" spans="1:8" ht="12.75">
      <c r="A384" s="3"/>
      <c r="H384" s="17"/>
    </row>
    <row r="385" spans="1:8" ht="12.75">
      <c r="A385" s="3"/>
      <c r="H385" s="17"/>
    </row>
    <row r="386" spans="1:8" ht="12.75">
      <c r="A386" s="3"/>
      <c r="H386" s="17"/>
    </row>
    <row r="387" spans="1:8" ht="12.75">
      <c r="A387" s="3"/>
      <c r="H387" s="17"/>
    </row>
    <row r="388" spans="1:8" ht="12.75">
      <c r="A388" s="3"/>
      <c r="H388" s="17"/>
    </row>
    <row r="389" spans="1:8" ht="12.75">
      <c r="A389" s="3"/>
      <c r="H389" s="17"/>
    </row>
    <row r="390" spans="1:8" ht="12.75">
      <c r="A390" s="3"/>
      <c r="H390" s="17"/>
    </row>
    <row r="391" spans="1:8" ht="12.75">
      <c r="A391" s="3"/>
      <c r="H391" s="17"/>
    </row>
    <row r="392" spans="1:8" ht="12.75">
      <c r="A392" s="3"/>
      <c r="H392" s="17"/>
    </row>
    <row r="393" spans="1:8" ht="12.75">
      <c r="A393" s="3"/>
      <c r="H393" s="17"/>
    </row>
    <row r="394" spans="1:8" ht="12.75">
      <c r="A394" s="3"/>
      <c r="H394" s="17"/>
    </row>
    <row r="395" spans="1:8" ht="12.75">
      <c r="A395" s="3"/>
      <c r="H395" s="17"/>
    </row>
    <row r="396" spans="1:8" ht="12.75">
      <c r="A396" s="3"/>
      <c r="H396" s="17"/>
    </row>
    <row r="397" spans="1:8" ht="12.75">
      <c r="A397" s="3"/>
      <c r="H397" s="17"/>
    </row>
    <row r="398" spans="1:8" ht="12.75">
      <c r="A398" s="3"/>
      <c r="H398" s="17"/>
    </row>
    <row r="399" spans="1:8" ht="12.75">
      <c r="A399" s="3"/>
      <c r="H399" s="17"/>
    </row>
    <row r="400" spans="1:8" ht="12.75">
      <c r="A400" s="3"/>
      <c r="H400" s="17"/>
    </row>
    <row r="401" spans="1:8" ht="12.75">
      <c r="A401" s="3"/>
      <c r="H401" s="17"/>
    </row>
    <row r="402" spans="1:8" ht="12.75">
      <c r="A402" s="3"/>
      <c r="H402" s="17"/>
    </row>
    <row r="403" spans="1:8" ht="12.75">
      <c r="A403" s="3"/>
      <c r="H403" s="17"/>
    </row>
    <row r="404" spans="1:8" ht="12.75">
      <c r="A404" s="3"/>
      <c r="H404" s="17"/>
    </row>
    <row r="405" spans="1:8" ht="12.75">
      <c r="A405" s="3"/>
      <c r="H405" s="17"/>
    </row>
    <row r="406" spans="1:8" ht="12.75">
      <c r="A406" s="3"/>
      <c r="H406" s="17"/>
    </row>
    <row r="407" spans="1:8" ht="12.75">
      <c r="A407" s="3"/>
      <c r="H407" s="17"/>
    </row>
    <row r="408" spans="1:8" ht="12.75">
      <c r="A408" s="3"/>
      <c r="H408" s="17"/>
    </row>
    <row r="409" spans="1:8" ht="12.75">
      <c r="A409" s="3"/>
      <c r="H409" s="17"/>
    </row>
    <row r="410" spans="1:8" ht="12.75">
      <c r="A410" s="3"/>
      <c r="H410" s="17"/>
    </row>
    <row r="411" spans="1:8" ht="12.75">
      <c r="A411" s="3"/>
      <c r="H411" s="17"/>
    </row>
    <row r="412" spans="1:8" ht="12.75">
      <c r="A412" s="3"/>
      <c r="H412" s="17"/>
    </row>
    <row r="413" spans="1:8" ht="12.75">
      <c r="A413" s="3"/>
      <c r="H413" s="17"/>
    </row>
    <row r="414" spans="1:8" ht="12.75">
      <c r="A414" s="3"/>
      <c r="H414" s="17"/>
    </row>
    <row r="415" spans="1:8" ht="12.75">
      <c r="A415" s="3"/>
      <c r="H415" s="17"/>
    </row>
    <row r="416" spans="1:8" ht="12.75">
      <c r="A416" s="3"/>
      <c r="H416" s="17"/>
    </row>
    <row r="417" spans="1:8" ht="12.75">
      <c r="A417" s="3"/>
      <c r="H417" s="17"/>
    </row>
    <row r="418" spans="1:8" ht="12.75">
      <c r="A418" s="3"/>
      <c r="H418" s="17"/>
    </row>
    <row r="419" spans="1:8" ht="12.75">
      <c r="A419" s="3"/>
      <c r="H419" s="17"/>
    </row>
    <row r="420" spans="1:8" ht="12.75">
      <c r="A420" s="3"/>
      <c r="H420" s="17"/>
    </row>
    <row r="421" spans="1:8" ht="12.75">
      <c r="A421" s="3"/>
      <c r="H421" s="17"/>
    </row>
    <row r="422" spans="1:8" ht="12.75">
      <c r="A422" s="3"/>
      <c r="H422" s="17"/>
    </row>
    <row r="423" spans="1:8" ht="12.75">
      <c r="A423" s="3"/>
      <c r="H423" s="17"/>
    </row>
    <row r="424" spans="1:8" ht="12.75">
      <c r="A424" s="3"/>
      <c r="H424" s="17"/>
    </row>
    <row r="425" spans="1:8" ht="12.75">
      <c r="A425" s="3"/>
      <c r="H425" s="17"/>
    </row>
    <row r="426" spans="1:8" ht="12.75">
      <c r="A426" s="3"/>
      <c r="H426" s="17"/>
    </row>
    <row r="427" spans="1:8" ht="12.75">
      <c r="A427" s="3"/>
      <c r="H427" s="17"/>
    </row>
    <row r="428" spans="1:8" ht="12.75">
      <c r="A428" s="3"/>
      <c r="H428" s="17"/>
    </row>
    <row r="429" spans="1:8" ht="12.75">
      <c r="A429" s="3"/>
      <c r="H429" s="17"/>
    </row>
    <row r="430" spans="1:8" ht="12.75">
      <c r="A430" s="3"/>
      <c r="H430" s="17"/>
    </row>
    <row r="431" spans="1:8" ht="12.75">
      <c r="A431" s="3"/>
      <c r="H431" s="17"/>
    </row>
    <row r="432" spans="1:8" ht="12.75">
      <c r="A432" s="3"/>
      <c r="H432" s="17"/>
    </row>
    <row r="433" spans="1:8" ht="12.75">
      <c r="A433" s="3"/>
      <c r="H433" s="17"/>
    </row>
    <row r="434" spans="1:8" ht="12.75">
      <c r="A434" s="3"/>
      <c r="H434" s="17"/>
    </row>
    <row r="435" spans="1:8" ht="12.75">
      <c r="A435" s="3"/>
      <c r="H435" s="17"/>
    </row>
    <row r="436" spans="1:8" ht="12.75">
      <c r="A436" s="3"/>
      <c r="H436" s="17"/>
    </row>
    <row r="437" spans="1:8" ht="12.75">
      <c r="A437" s="3"/>
      <c r="H437" s="17"/>
    </row>
    <row r="438" spans="1:8" ht="12.75">
      <c r="A438" s="3"/>
      <c r="H438" s="17"/>
    </row>
    <row r="439" spans="1:8" ht="12.75">
      <c r="A439" s="3"/>
      <c r="H439" s="17"/>
    </row>
    <row r="440" spans="1:8" ht="12.75">
      <c r="A440" s="3"/>
      <c r="H440" s="17"/>
    </row>
    <row r="441" spans="1:8" ht="12.75">
      <c r="A441" s="3"/>
      <c r="H441" s="17"/>
    </row>
    <row r="442" spans="1:8" ht="12.75">
      <c r="A442" s="3"/>
      <c r="H442" s="17"/>
    </row>
    <row r="443" spans="1:8" ht="12.75">
      <c r="A443" s="3"/>
      <c r="H443" s="17"/>
    </row>
    <row r="444" spans="1:8" ht="12.75">
      <c r="A444" s="3"/>
      <c r="H444" s="17"/>
    </row>
    <row r="445" spans="1:8" ht="12.75">
      <c r="A445" s="3"/>
      <c r="H445" s="17"/>
    </row>
    <row r="446" spans="1:8" ht="12.75">
      <c r="A446" s="3"/>
      <c r="H446" s="17"/>
    </row>
    <row r="447" spans="1:8" ht="12.75">
      <c r="A447" s="3"/>
      <c r="H447" s="17"/>
    </row>
    <row r="448" spans="1:8" ht="12.75">
      <c r="A448" s="3"/>
      <c r="H448" s="17"/>
    </row>
    <row r="449" spans="1:8" ht="12.75">
      <c r="A449" s="3"/>
      <c r="H449" s="17"/>
    </row>
    <row r="450" spans="1:8" ht="12.75">
      <c r="A450" s="3"/>
      <c r="H450" s="17"/>
    </row>
    <row r="451" spans="1:8" ht="12.75">
      <c r="A451" s="3"/>
      <c r="H451" s="17"/>
    </row>
    <row r="452" spans="1:8" ht="12.75">
      <c r="A452" s="3"/>
      <c r="H452" s="17"/>
    </row>
    <row r="453" spans="1:8" ht="12.75">
      <c r="A453" s="3"/>
      <c r="H453" s="17"/>
    </row>
    <row r="454" spans="1:8" ht="12.75">
      <c r="A454" s="3"/>
      <c r="H454" s="17"/>
    </row>
    <row r="455" spans="1:8" ht="12.75">
      <c r="A455" s="3"/>
      <c r="H455" s="17"/>
    </row>
    <row r="456" spans="1:8" ht="12.75">
      <c r="A456" s="3"/>
      <c r="H456" s="17"/>
    </row>
    <row r="457" spans="1:8" ht="12.75">
      <c r="A457" s="3"/>
      <c r="H457" s="17"/>
    </row>
    <row r="458" spans="1:8" ht="12.75">
      <c r="A458" s="3"/>
      <c r="H458" s="17"/>
    </row>
    <row r="459" spans="1:8" ht="12.75">
      <c r="A459" s="3"/>
      <c r="H459" s="17"/>
    </row>
    <row r="460" spans="1:8" ht="12.75">
      <c r="A460" s="3"/>
      <c r="H460" s="17"/>
    </row>
    <row r="461" spans="1:8" ht="12.75">
      <c r="A461" s="3"/>
      <c r="H461" s="17"/>
    </row>
    <row r="462" spans="1:8" ht="12.75">
      <c r="A462" s="3"/>
      <c r="H462" s="17"/>
    </row>
    <row r="463" spans="1:8" ht="12.75">
      <c r="A463" s="3"/>
      <c r="H463" s="17"/>
    </row>
    <row r="464" spans="1:8" ht="12.75">
      <c r="A464" s="3"/>
      <c r="H464" s="17"/>
    </row>
    <row r="465" spans="1:8" ht="12.75">
      <c r="A465" s="3"/>
      <c r="H465" s="17"/>
    </row>
    <row r="466" spans="1:8" ht="12.75">
      <c r="A466" s="3"/>
      <c r="H466" s="17"/>
    </row>
    <row r="467" spans="1:8" ht="12.75">
      <c r="A467" s="3"/>
      <c r="H467" s="17"/>
    </row>
    <row r="468" spans="1:8" ht="12.75">
      <c r="A468" s="3"/>
      <c r="H468" s="17"/>
    </row>
    <row r="469" spans="1:8" ht="12.75">
      <c r="A469" s="3"/>
      <c r="H469" s="17"/>
    </row>
    <row r="470" spans="1:8" ht="12.75">
      <c r="A470" s="3"/>
      <c r="H470" s="17"/>
    </row>
    <row r="471" spans="1:8" ht="12.75">
      <c r="A471" s="3"/>
      <c r="H471" s="17"/>
    </row>
    <row r="472" spans="1:8" ht="12.75">
      <c r="A472" s="3"/>
      <c r="H472" s="17"/>
    </row>
    <row r="473" spans="1:8" ht="12.75">
      <c r="A473" s="3"/>
      <c r="H473" s="17"/>
    </row>
    <row r="474" spans="1:8" ht="12.75">
      <c r="A474" s="3"/>
      <c r="H474" s="17"/>
    </row>
    <row r="475" spans="1:8" ht="12.75">
      <c r="A475" s="3"/>
      <c r="H475" s="17"/>
    </row>
    <row r="476" spans="1:8" ht="12.75">
      <c r="A476" s="3"/>
      <c r="H476" s="17"/>
    </row>
    <row r="477" spans="1:8" ht="12.75">
      <c r="A477" s="3"/>
      <c r="H477" s="17"/>
    </row>
    <row r="478" spans="1:8" ht="12.75">
      <c r="A478" s="3"/>
      <c r="H478" s="17"/>
    </row>
    <row r="479" spans="1:8" ht="12.75">
      <c r="A479" s="3"/>
      <c r="H479" s="17"/>
    </row>
    <row r="480" spans="1:8" ht="12.75">
      <c r="A480" s="3"/>
      <c r="H480" s="17"/>
    </row>
    <row r="481" spans="1:8" ht="12.75">
      <c r="A481" s="3"/>
      <c r="H481" s="17"/>
    </row>
    <row r="482" spans="1:8" ht="12.75">
      <c r="A482" s="3"/>
      <c r="H482" s="17"/>
    </row>
    <row r="483" spans="1:8" ht="12.75">
      <c r="A483" s="3"/>
      <c r="H483" s="17"/>
    </row>
    <row r="484" spans="1:8" ht="12.75">
      <c r="A484" s="3"/>
      <c r="H484" s="17"/>
    </row>
    <row r="485" spans="1:8" ht="12.75">
      <c r="A485" s="3"/>
      <c r="H485" s="17"/>
    </row>
    <row r="486" spans="1:8" ht="12.75">
      <c r="A486" s="3"/>
      <c r="H486" s="17"/>
    </row>
    <row r="487" spans="1:8" ht="12.75">
      <c r="A487" s="3"/>
      <c r="H487" s="17"/>
    </row>
    <row r="488" spans="1:8" ht="12.75">
      <c r="A488" s="3"/>
      <c r="H488" s="17"/>
    </row>
    <row r="489" spans="1:8" ht="12.75">
      <c r="A489" s="3"/>
      <c r="H489" s="17"/>
    </row>
    <row r="490" spans="1:8" ht="12.75">
      <c r="A490" s="3"/>
      <c r="H490" s="17"/>
    </row>
    <row r="491" spans="1:8" ht="12.75">
      <c r="A491" s="3"/>
      <c r="H491" s="17"/>
    </row>
    <row r="492" spans="1:8" ht="12.75">
      <c r="A492" s="3"/>
      <c r="H492" s="17"/>
    </row>
    <row r="493" spans="1:8" ht="12.75">
      <c r="A493" s="3"/>
      <c r="H493" s="17"/>
    </row>
    <row r="494" spans="1:8" ht="12.75">
      <c r="A494" s="3"/>
      <c r="H494" s="17"/>
    </row>
    <row r="495" spans="1:8" ht="12.75">
      <c r="A495" s="3"/>
      <c r="H495" s="17"/>
    </row>
    <row r="496" spans="1:8" ht="12.75">
      <c r="A496" s="3"/>
      <c r="H496" s="17"/>
    </row>
    <row r="497" spans="1:8" ht="12.75">
      <c r="A497" s="3"/>
      <c r="H497" s="17"/>
    </row>
    <row r="498" spans="1:8" ht="12.75">
      <c r="A498" s="3"/>
      <c r="H498" s="17"/>
    </row>
    <row r="499" spans="1:8" ht="12.75">
      <c r="A499" s="3"/>
      <c r="H499" s="17"/>
    </row>
    <row r="500" spans="1:8" ht="12.75">
      <c r="A500" s="3"/>
      <c r="H500" s="17"/>
    </row>
    <row r="501" spans="1:8" ht="12.75">
      <c r="A501" s="3"/>
      <c r="H501" s="17"/>
    </row>
    <row r="502" spans="1:8" ht="12.75">
      <c r="A502" s="3"/>
      <c r="H502" s="17"/>
    </row>
    <row r="503" spans="1:8" ht="12.75">
      <c r="A503" s="3"/>
      <c r="H503" s="17"/>
    </row>
    <row r="504" spans="1:8" ht="12.75">
      <c r="A504" s="3"/>
      <c r="H504" s="17"/>
    </row>
    <row r="505" spans="1:8" ht="12.75">
      <c r="A505" s="3"/>
      <c r="H505" s="17"/>
    </row>
    <row r="506" spans="1:8" ht="12.75">
      <c r="A506" s="3"/>
      <c r="H506" s="17"/>
    </row>
    <row r="507" spans="1:8" ht="12.75">
      <c r="A507" s="3"/>
      <c r="H507" s="17"/>
    </row>
    <row r="508" spans="1:8" ht="12.75">
      <c r="A508" s="3"/>
      <c r="H508" s="17"/>
    </row>
    <row r="509" spans="1:8" ht="12.75">
      <c r="A509" s="3"/>
      <c r="H509" s="17"/>
    </row>
    <row r="510" spans="1:8" ht="12.75">
      <c r="A510" s="3"/>
      <c r="H510" s="17"/>
    </row>
    <row r="511" spans="1:8" ht="12.75">
      <c r="A511" s="3"/>
      <c r="H511" s="17"/>
    </row>
    <row r="512" spans="1:8" ht="12.75">
      <c r="A512" s="3"/>
      <c r="H512" s="17"/>
    </row>
    <row r="513" spans="1:8" ht="12.75">
      <c r="A513" s="3"/>
      <c r="H513" s="17"/>
    </row>
    <row r="514" spans="1:8" ht="12.75">
      <c r="A514" s="3"/>
      <c r="H514" s="17"/>
    </row>
    <row r="515" spans="1:8" ht="12.75">
      <c r="A515" s="3"/>
      <c r="H515" s="17"/>
    </row>
    <row r="516" spans="1:8" ht="12.75">
      <c r="A516" s="3"/>
      <c r="H516" s="17"/>
    </row>
    <row r="517" spans="1:8" ht="12.75">
      <c r="A517" s="3"/>
      <c r="H517" s="17"/>
    </row>
    <row r="518" spans="1:8" ht="12.75">
      <c r="A518" s="3"/>
      <c r="H518" s="17"/>
    </row>
    <row r="519" spans="1:8" ht="12.75">
      <c r="A519" s="3"/>
      <c r="H519" s="17"/>
    </row>
    <row r="520" spans="1:8" ht="12.75">
      <c r="A520" s="3"/>
      <c r="H520" s="17"/>
    </row>
    <row r="521" spans="1:8" ht="12.75">
      <c r="A521" s="3"/>
      <c r="H521" s="17"/>
    </row>
    <row r="522" spans="1:8" ht="12.75">
      <c r="A522" s="3"/>
      <c r="H522" s="17"/>
    </row>
    <row r="523" spans="1:8" ht="12.75">
      <c r="A523" s="3"/>
      <c r="H523" s="17"/>
    </row>
    <row r="524" spans="1:8" ht="12.75">
      <c r="A524" s="3"/>
      <c r="H524" s="17"/>
    </row>
    <row r="525" spans="1:8" ht="12.75">
      <c r="A525" s="3"/>
      <c r="H525" s="17"/>
    </row>
    <row r="526" spans="1:8" ht="12.75">
      <c r="A526" s="3"/>
      <c r="H526" s="17"/>
    </row>
    <row r="527" spans="1:8" ht="12.75">
      <c r="A527" s="3"/>
      <c r="H527" s="17"/>
    </row>
    <row r="528" spans="1:8" ht="12.75">
      <c r="A528" s="3"/>
      <c r="H528" s="17"/>
    </row>
    <row r="529" spans="1:8" ht="12.75">
      <c r="A529" s="3"/>
      <c r="H529" s="17"/>
    </row>
    <row r="530" spans="1:8" ht="12.75">
      <c r="A530" s="3"/>
      <c r="H530" s="17"/>
    </row>
    <row r="531" spans="1:8" ht="12.75">
      <c r="A531" s="3"/>
      <c r="H531" s="17"/>
    </row>
    <row r="532" spans="1:8" ht="12.75">
      <c r="A532" s="3"/>
      <c r="H532" s="17"/>
    </row>
    <row r="533" spans="1:8" ht="12.75">
      <c r="A533" s="3"/>
      <c r="H533" s="17"/>
    </row>
    <row r="534" spans="1:8" ht="12.75">
      <c r="A534" s="3"/>
      <c r="H534" s="17"/>
    </row>
    <row r="535" spans="1:8" ht="12.75">
      <c r="A535" s="3"/>
      <c r="H535" s="17"/>
    </row>
    <row r="536" spans="1:8" ht="12.75">
      <c r="A536" s="3"/>
      <c r="H536" s="17"/>
    </row>
    <row r="537" spans="1:8" ht="12.75">
      <c r="A537" s="3"/>
      <c r="H537" s="17"/>
    </row>
    <row r="538" spans="1:8" ht="12.75">
      <c r="A538" s="3"/>
      <c r="H538" s="17"/>
    </row>
    <row r="539" spans="1:8" ht="12.75">
      <c r="A539" s="3"/>
      <c r="H539" s="17"/>
    </row>
    <row r="540" spans="1:8" ht="12.75">
      <c r="A540" s="3"/>
      <c r="H540" s="17"/>
    </row>
    <row r="541" spans="1:8" ht="12.75">
      <c r="A541" s="3"/>
      <c r="H541" s="17"/>
    </row>
    <row r="542" spans="1:8" ht="12.75">
      <c r="A542" s="3"/>
      <c r="H542" s="17"/>
    </row>
    <row r="543" spans="1:8" ht="12.75">
      <c r="A543" s="3"/>
      <c r="H543" s="17"/>
    </row>
    <row r="544" spans="1:8" ht="12.75">
      <c r="A544" s="3"/>
      <c r="H544" s="17"/>
    </row>
    <row r="545" spans="1:8" ht="12.75">
      <c r="A545" s="3"/>
      <c r="H545" s="17"/>
    </row>
    <row r="546" spans="1:8" ht="12.75">
      <c r="A546" s="3"/>
      <c r="H546" s="17"/>
    </row>
    <row r="547" spans="1:8" ht="12.75">
      <c r="A547" s="3"/>
      <c r="H547" s="17"/>
    </row>
    <row r="548" spans="1:8" ht="12.75">
      <c r="A548" s="3"/>
      <c r="H548" s="17"/>
    </row>
    <row r="549" spans="1:8" ht="12.75">
      <c r="A549" s="3"/>
      <c r="H549" s="17"/>
    </row>
    <row r="550" spans="1:8" ht="12.75">
      <c r="A550" s="3"/>
      <c r="H550" s="17"/>
    </row>
    <row r="551" spans="1:8" ht="12.75">
      <c r="A551" s="3"/>
      <c r="H551" s="17"/>
    </row>
    <row r="552" spans="1:8" ht="12.75">
      <c r="A552" s="3"/>
      <c r="H552" s="17"/>
    </row>
    <row r="553" spans="1:8" ht="12.75">
      <c r="A553" s="3"/>
      <c r="H553" s="17"/>
    </row>
    <row r="554" spans="1:8" ht="12.75">
      <c r="A554" s="3"/>
      <c r="H554" s="17"/>
    </row>
    <row r="555" spans="1:8" ht="12.75">
      <c r="A555" s="3"/>
      <c r="H555" s="17"/>
    </row>
    <row r="556" spans="1:8" ht="12.75">
      <c r="A556" s="3"/>
      <c r="H556" s="17"/>
    </row>
    <row r="557" spans="1:8" ht="12.75">
      <c r="A557" s="3"/>
      <c r="H557" s="17"/>
    </row>
    <row r="558" spans="1:8" ht="12.75">
      <c r="A558" s="3"/>
      <c r="H558" s="17"/>
    </row>
    <row r="559" spans="1:8" ht="12.75">
      <c r="A559" s="3"/>
      <c r="H559" s="17"/>
    </row>
    <row r="560" spans="1:8" ht="12.75">
      <c r="A560" s="3"/>
      <c r="H560" s="17"/>
    </row>
    <row r="561" spans="1:8" ht="12.75">
      <c r="A561" s="3"/>
      <c r="H561" s="17"/>
    </row>
    <row r="562" spans="1:8" ht="12.75">
      <c r="A562" s="3"/>
      <c r="H562" s="17"/>
    </row>
    <row r="563" spans="1:8" ht="12.75">
      <c r="A563" s="3"/>
      <c r="H563" s="17"/>
    </row>
    <row r="564" spans="1:8" ht="12.75">
      <c r="A564" s="3"/>
      <c r="H564" s="17"/>
    </row>
    <row r="565" spans="1:8" ht="12.75">
      <c r="A565" s="3"/>
      <c r="H565" s="17"/>
    </row>
    <row r="566" spans="1:8" ht="12.75">
      <c r="A566" s="3"/>
      <c r="H566" s="17"/>
    </row>
    <row r="567" spans="1:8" ht="12.75">
      <c r="A567" s="3"/>
      <c r="H567" s="17"/>
    </row>
    <row r="568" spans="1:8" ht="12.75">
      <c r="A568" s="3"/>
      <c r="H568" s="17"/>
    </row>
    <row r="569" spans="1:8" ht="12.75">
      <c r="A569" s="3"/>
      <c r="H569" s="17"/>
    </row>
    <row r="570" spans="1:8" ht="12.75">
      <c r="A570" s="3"/>
      <c r="H570" s="17"/>
    </row>
    <row r="571" spans="1:8" ht="12.75">
      <c r="A571" s="3"/>
      <c r="H571" s="17"/>
    </row>
    <row r="572" spans="1:8" ht="12.75">
      <c r="A572" s="3"/>
      <c r="H572" s="17"/>
    </row>
    <row r="573" spans="1:8" ht="12.75">
      <c r="A573" s="3"/>
      <c r="H573" s="17"/>
    </row>
    <row r="574" spans="1:8" ht="12.75">
      <c r="A574" s="3"/>
      <c r="H574" s="17"/>
    </row>
    <row r="575" spans="1:8" ht="12.75">
      <c r="A575" s="3"/>
      <c r="H575" s="17"/>
    </row>
    <row r="576" spans="1:8" ht="12.75">
      <c r="A576" s="3"/>
      <c r="H576" s="17"/>
    </row>
    <row r="577" spans="1:8" ht="12.75">
      <c r="A577" s="3"/>
      <c r="H577" s="17"/>
    </row>
    <row r="578" spans="1:8" ht="12.75">
      <c r="A578" s="3"/>
      <c r="H578" s="17"/>
    </row>
    <row r="579" spans="1:8" ht="12.75">
      <c r="A579" s="3"/>
      <c r="H579" s="17"/>
    </row>
    <row r="580" spans="1:8" ht="12.75">
      <c r="A580" s="3"/>
      <c r="H580" s="17"/>
    </row>
    <row r="581" spans="1:8" ht="12.75">
      <c r="A581" s="3"/>
      <c r="H581" s="17"/>
    </row>
    <row r="582" spans="1:8" ht="12.75">
      <c r="A582" s="3"/>
      <c r="H582" s="17"/>
    </row>
    <row r="583" spans="1:8" ht="12.75">
      <c r="A583" s="3"/>
      <c r="H583" s="17"/>
    </row>
    <row r="584" spans="1:8" ht="12.75">
      <c r="A584" s="3"/>
      <c r="H584" s="17"/>
    </row>
    <row r="585" spans="1:8" ht="12.75">
      <c r="A585" s="3"/>
      <c r="H585" s="17"/>
    </row>
    <row r="586" spans="1:8" ht="12.75">
      <c r="A586" s="3"/>
      <c r="H586" s="17"/>
    </row>
    <row r="587" spans="1:8" ht="12.75">
      <c r="A587" s="3"/>
      <c r="H587" s="17"/>
    </row>
    <row r="588" spans="1:8" ht="12.75">
      <c r="A588" s="3"/>
      <c r="H588" s="17"/>
    </row>
    <row r="589" spans="1:8" ht="12.75">
      <c r="A589" s="3"/>
      <c r="H589" s="17"/>
    </row>
    <row r="590" spans="1:8" ht="12.75">
      <c r="A590" s="3"/>
      <c r="H590" s="17"/>
    </row>
    <row r="591" spans="1:8" ht="12.75">
      <c r="A591" s="3"/>
      <c r="H591" s="17"/>
    </row>
    <row r="592" spans="1:8" ht="12.75">
      <c r="A592" s="3"/>
      <c r="H592" s="17"/>
    </row>
    <row r="593" spans="1:8" ht="12.75">
      <c r="A593" s="3"/>
      <c r="H593" s="17"/>
    </row>
    <row r="594" spans="1:8" ht="12.75">
      <c r="A594" s="3"/>
      <c r="H594" s="17"/>
    </row>
    <row r="595" spans="1:8" ht="12.75">
      <c r="A595" s="3"/>
      <c r="H595" s="17"/>
    </row>
    <row r="596" spans="1:8" ht="12.75">
      <c r="A596" s="3"/>
      <c r="H596" s="17"/>
    </row>
    <row r="597" spans="1:8" ht="12.75">
      <c r="A597" s="3"/>
      <c r="H597" s="17"/>
    </row>
    <row r="598" spans="1:8" ht="12.75">
      <c r="A598" s="3"/>
      <c r="H598" s="17"/>
    </row>
    <row r="599" spans="1:8" ht="12.75">
      <c r="A599" s="3"/>
      <c r="H599" s="17"/>
    </row>
    <row r="600" spans="1:8" ht="12.75">
      <c r="A600" s="3"/>
      <c r="H600" s="17"/>
    </row>
    <row r="601" spans="1:8" ht="12.75">
      <c r="A601" s="3"/>
      <c r="H601" s="17"/>
    </row>
    <row r="602" spans="1:8" ht="12.75">
      <c r="A602" s="3"/>
      <c r="H602" s="17"/>
    </row>
    <row r="603" spans="1:8" ht="12.75">
      <c r="A603" s="3"/>
      <c r="H603" s="17"/>
    </row>
    <row r="604" spans="1:8" ht="12.75">
      <c r="A604" s="3"/>
      <c r="H604" s="17"/>
    </row>
    <row r="605" spans="1:8" ht="12.75">
      <c r="A605" s="3"/>
      <c r="H605" s="17"/>
    </row>
    <row r="606" spans="1:8" ht="12.75">
      <c r="A606" s="3"/>
      <c r="H606" s="17"/>
    </row>
    <row r="607" spans="1:8" ht="12.75">
      <c r="A607" s="3"/>
      <c r="H607" s="17"/>
    </row>
    <row r="608" spans="1:8" ht="12.75">
      <c r="A608" s="3"/>
      <c r="H608" s="17"/>
    </row>
    <row r="609" spans="1:8" ht="12.75">
      <c r="A609" s="3"/>
      <c r="H609" s="17"/>
    </row>
    <row r="610" spans="1:8" ht="12.75">
      <c r="A610" s="3"/>
      <c r="H610" s="17"/>
    </row>
    <row r="611" spans="1:8" ht="12.75">
      <c r="A611" s="3"/>
      <c r="H611" s="17"/>
    </row>
    <row r="612" spans="1:8" ht="12.75">
      <c r="A612" s="3"/>
      <c r="H612" s="17"/>
    </row>
    <row r="613" spans="1:8" ht="12.75">
      <c r="A613" s="3"/>
      <c r="H613" s="17"/>
    </row>
    <row r="614" spans="1:8" ht="12.75">
      <c r="A614" s="3"/>
      <c r="H614" s="17"/>
    </row>
    <row r="615" spans="1:8" ht="12.75">
      <c r="A615" s="3"/>
      <c r="H615" s="17"/>
    </row>
    <row r="616" spans="1:8" ht="12.75">
      <c r="A616" s="3"/>
      <c r="H616" s="17"/>
    </row>
    <row r="617" spans="1:8" ht="12.75">
      <c r="A617" s="3"/>
      <c r="H617" s="17"/>
    </row>
    <row r="618" spans="1:8" ht="12.75">
      <c r="A618" s="3"/>
      <c r="H618" s="17"/>
    </row>
    <row r="619" spans="1:8" ht="12.75">
      <c r="A619" s="3"/>
      <c r="H619" s="17"/>
    </row>
    <row r="620" spans="1:8" ht="12.75">
      <c r="A620" s="3"/>
      <c r="H620" s="17"/>
    </row>
    <row r="621" spans="1:8" ht="12.75">
      <c r="A621" s="3"/>
      <c r="H621" s="17"/>
    </row>
    <row r="622" spans="1:8" ht="12.75">
      <c r="A622" s="3"/>
      <c r="H622" s="17"/>
    </row>
    <row r="623" spans="1:8" ht="12.75">
      <c r="A623" s="3"/>
      <c r="H623" s="17"/>
    </row>
    <row r="624" spans="1:8" ht="12.75">
      <c r="A624" s="3"/>
      <c r="H624" s="17"/>
    </row>
    <row r="625" spans="1:8" ht="12.75">
      <c r="A625" s="3"/>
      <c r="H625" s="17"/>
    </row>
    <row r="626" spans="1:8" ht="12.75">
      <c r="A626" s="3"/>
      <c r="H626" s="17"/>
    </row>
    <row r="627" spans="1:8" ht="12.75">
      <c r="A627" s="3"/>
      <c r="H627" s="17"/>
    </row>
    <row r="628" spans="1:8" ht="12.75">
      <c r="A628" s="3"/>
      <c r="H628" s="17"/>
    </row>
    <row r="629" spans="1:8" ht="12.75">
      <c r="A629" s="3"/>
      <c r="H629" s="17"/>
    </row>
    <row r="630" spans="1:8" ht="12.75">
      <c r="A630" s="3"/>
      <c r="H630" s="17"/>
    </row>
    <row r="631" spans="1:8" ht="12.75">
      <c r="A631" s="3"/>
      <c r="H631" s="17"/>
    </row>
    <row r="632" spans="1:8" ht="12.75">
      <c r="A632" s="3"/>
      <c r="H632" s="17"/>
    </row>
    <row r="633" spans="1:8" ht="12.75">
      <c r="A633" s="3"/>
      <c r="H633" s="17"/>
    </row>
    <row r="634" spans="1:8" ht="12.75">
      <c r="A634" s="3"/>
      <c r="H634" s="17"/>
    </row>
    <row r="635" spans="1:8" ht="12.75">
      <c r="A635" s="3"/>
      <c r="H635" s="17"/>
    </row>
    <row r="636" spans="1:8" ht="12.75">
      <c r="A636" s="3"/>
      <c r="H636" s="17"/>
    </row>
    <row r="637" spans="1:8" ht="12.75">
      <c r="A637" s="3"/>
      <c r="H637" s="17"/>
    </row>
    <row r="638" ht="12.75">
      <c r="H638" s="17"/>
    </row>
    <row r="639" ht="12.75">
      <c r="H639" s="17"/>
    </row>
    <row r="640" ht="12.75">
      <c r="H640" s="17"/>
    </row>
    <row r="641" ht="12.75">
      <c r="H641" s="17"/>
    </row>
    <row r="642" ht="12.75">
      <c r="H642" s="17"/>
    </row>
    <row r="643" ht="12.75">
      <c r="H643" s="17"/>
    </row>
    <row r="644" ht="12.75">
      <c r="H644" s="17"/>
    </row>
    <row r="645" ht="12.75">
      <c r="H645" s="17"/>
    </row>
    <row r="646" ht="12.75">
      <c r="H646" s="17"/>
    </row>
    <row r="647" ht="12.75">
      <c r="H647" s="17"/>
    </row>
    <row r="648" ht="12.75">
      <c r="H648" s="17"/>
    </row>
    <row r="649" ht="12.75">
      <c r="H649" s="17"/>
    </row>
    <row r="650" ht="12.75">
      <c r="H650" s="17"/>
    </row>
    <row r="651" ht="12.75">
      <c r="H651" s="17"/>
    </row>
    <row r="652" ht="12.75">
      <c r="H652" s="17"/>
    </row>
    <row r="653" ht="12.75">
      <c r="H653" s="17"/>
    </row>
    <row r="654" ht="12.75">
      <c r="H654" s="17"/>
    </row>
    <row r="655" ht="12.75">
      <c r="H655" s="17"/>
    </row>
    <row r="656" ht="12.75">
      <c r="H656" s="17"/>
    </row>
    <row r="657" ht="12.75">
      <c r="H657" s="17"/>
    </row>
    <row r="658" ht="12.75">
      <c r="H658" s="17"/>
    </row>
    <row r="659" ht="12.75">
      <c r="H659" s="17"/>
    </row>
    <row r="660" ht="12.75">
      <c r="H660" s="17"/>
    </row>
    <row r="661" ht="12.75">
      <c r="H661" s="17"/>
    </row>
    <row r="662" ht="12.75">
      <c r="H662" s="17"/>
    </row>
    <row r="663" ht="12.75">
      <c r="H663" s="17"/>
    </row>
    <row r="664" ht="12.75">
      <c r="H664" s="17"/>
    </row>
    <row r="665" ht="12.75">
      <c r="H665" s="17"/>
    </row>
    <row r="666" ht="12.75">
      <c r="H666" s="17"/>
    </row>
    <row r="667" ht="12.75">
      <c r="H667" s="17"/>
    </row>
    <row r="668" ht="12.75">
      <c r="H668" s="17"/>
    </row>
    <row r="669" ht="12.75">
      <c r="H669" s="17"/>
    </row>
    <row r="670" ht="12.75">
      <c r="H670" s="17"/>
    </row>
    <row r="671" ht="12.75">
      <c r="H671" s="17"/>
    </row>
    <row r="672" ht="12.75">
      <c r="H672" s="17"/>
    </row>
    <row r="673" ht="12.75">
      <c r="H673" s="17"/>
    </row>
    <row r="674" ht="12.75">
      <c r="H674" s="17"/>
    </row>
    <row r="675" ht="12.75">
      <c r="H675" s="17"/>
    </row>
    <row r="676" ht="12.75">
      <c r="H676" s="17"/>
    </row>
    <row r="677" ht="12.75">
      <c r="H677" s="17"/>
    </row>
    <row r="678" ht="12.75">
      <c r="H678" s="17"/>
    </row>
    <row r="679" ht="12.75">
      <c r="H679" s="17"/>
    </row>
    <row r="680" ht="12.75">
      <c r="H680" s="17"/>
    </row>
    <row r="681" ht="12.75">
      <c r="H681" s="17"/>
    </row>
    <row r="682" ht="12.75">
      <c r="H682" s="17"/>
    </row>
    <row r="683" ht="12.75">
      <c r="H683" s="17"/>
    </row>
    <row r="684" ht="12.75">
      <c r="H684" s="17"/>
    </row>
    <row r="685" ht="12.75">
      <c r="H685" s="17"/>
    </row>
    <row r="686" ht="12.75">
      <c r="H686" s="17"/>
    </row>
    <row r="687" ht="12.75">
      <c r="H687" s="17"/>
    </row>
    <row r="688" ht="12.75">
      <c r="H688" s="17"/>
    </row>
    <row r="689" ht="12.75">
      <c r="H689" s="17"/>
    </row>
    <row r="690" ht="12.75">
      <c r="H690" s="17"/>
    </row>
    <row r="691" ht="12.75">
      <c r="H691" s="17"/>
    </row>
    <row r="692" ht="12.75">
      <c r="H692" s="17"/>
    </row>
    <row r="693" ht="12.75">
      <c r="H693" s="17"/>
    </row>
    <row r="694" ht="12.75">
      <c r="H694" s="17"/>
    </row>
    <row r="695" ht="12.75">
      <c r="H695" s="17"/>
    </row>
    <row r="696" ht="12.75">
      <c r="H696" s="17"/>
    </row>
    <row r="697" ht="12.75">
      <c r="H697" s="17"/>
    </row>
    <row r="698" ht="12.75">
      <c r="H698" s="17"/>
    </row>
    <row r="699" ht="12.75">
      <c r="H699" s="17"/>
    </row>
    <row r="700" ht="12.75">
      <c r="H700" s="17"/>
    </row>
    <row r="701" ht="12.75">
      <c r="H701" s="17"/>
    </row>
    <row r="702" ht="12.75">
      <c r="H702" s="17"/>
    </row>
    <row r="703" ht="12.75">
      <c r="H703" s="17"/>
    </row>
    <row r="704" ht="12.75">
      <c r="H704" s="17"/>
    </row>
    <row r="705" ht="12.75">
      <c r="H705" s="17"/>
    </row>
    <row r="706" ht="12.75">
      <c r="H706" s="17"/>
    </row>
    <row r="707" ht="12.75">
      <c r="H707" s="17"/>
    </row>
    <row r="708" ht="12.75">
      <c r="H708" s="17"/>
    </row>
    <row r="709" ht="12.75">
      <c r="H709" s="17"/>
    </row>
    <row r="710" ht="12.75">
      <c r="H710" s="17"/>
    </row>
    <row r="711" ht="12.75">
      <c r="H711" s="17"/>
    </row>
    <row r="712" ht="12.75">
      <c r="H712" s="17"/>
    </row>
    <row r="713" ht="12.75">
      <c r="H713" s="17"/>
    </row>
    <row r="714" ht="12.75">
      <c r="H714" s="17"/>
    </row>
    <row r="715" ht="12.75">
      <c r="H715" s="17"/>
    </row>
    <row r="716" ht="12.75">
      <c r="H716" s="17"/>
    </row>
    <row r="717" ht="12.75">
      <c r="H717" s="17"/>
    </row>
    <row r="718" ht="12.75">
      <c r="H718" s="17"/>
    </row>
    <row r="719" ht="12.75">
      <c r="H719" s="17"/>
    </row>
    <row r="720" ht="12.75">
      <c r="H720" s="17"/>
    </row>
    <row r="721" ht="12.75">
      <c r="H721" s="17"/>
    </row>
    <row r="722" ht="12.75">
      <c r="H722" s="17"/>
    </row>
    <row r="723" ht="12.75">
      <c r="H723" s="17"/>
    </row>
    <row r="724" ht="12.75">
      <c r="H724" s="17"/>
    </row>
    <row r="725" ht="12.75">
      <c r="H725" s="17"/>
    </row>
    <row r="726" ht="12.75">
      <c r="H726" s="17"/>
    </row>
    <row r="727" ht="12.75">
      <c r="H727" s="17"/>
    </row>
    <row r="728" ht="12.75">
      <c r="H728" s="17"/>
    </row>
    <row r="729" ht="12.75">
      <c r="H729" s="17"/>
    </row>
    <row r="730" ht="12.75">
      <c r="H730" s="17"/>
    </row>
    <row r="731" ht="12.75">
      <c r="H731" s="17"/>
    </row>
    <row r="732" ht="12.75">
      <c r="H732" s="17"/>
    </row>
    <row r="733" ht="12.75">
      <c r="H733" s="17"/>
    </row>
    <row r="734" ht="12.75">
      <c r="H734" s="17"/>
    </row>
    <row r="735" ht="12.75">
      <c r="H735" s="17"/>
    </row>
    <row r="736" ht="12.75">
      <c r="H736" s="17"/>
    </row>
    <row r="737" ht="12.75">
      <c r="H737" s="17"/>
    </row>
    <row r="738" ht="12.75">
      <c r="H738" s="17"/>
    </row>
    <row r="739" ht="12.75">
      <c r="H739" s="17"/>
    </row>
    <row r="740" ht="12.75">
      <c r="H740" s="17"/>
    </row>
    <row r="741" ht="12.75">
      <c r="H741" s="17"/>
    </row>
    <row r="742" ht="12.75">
      <c r="H742" s="17"/>
    </row>
    <row r="743" ht="12.75">
      <c r="H743" s="17"/>
    </row>
    <row r="744" ht="12.75">
      <c r="H744" s="17"/>
    </row>
    <row r="745" ht="12.75">
      <c r="H745" s="17"/>
    </row>
    <row r="746" ht="12.75">
      <c r="H746" s="17"/>
    </row>
    <row r="747" ht="12.75">
      <c r="H747" s="17"/>
    </row>
    <row r="748" ht="12.75">
      <c r="H748" s="17"/>
    </row>
    <row r="749" ht="12.75">
      <c r="H749" s="17"/>
    </row>
    <row r="750" ht="12.75">
      <c r="H750" s="17"/>
    </row>
    <row r="751" ht="12.75">
      <c r="H751" s="17"/>
    </row>
    <row r="752" ht="12.75">
      <c r="H752" s="17"/>
    </row>
    <row r="753" ht="12.75">
      <c r="H753" s="17"/>
    </row>
    <row r="754" ht="12.75">
      <c r="H754" s="17"/>
    </row>
    <row r="755" ht="12.75">
      <c r="H755" s="17"/>
    </row>
    <row r="756" ht="12.75">
      <c r="H756" s="17"/>
    </row>
    <row r="757" ht="12.75">
      <c r="H757" s="17"/>
    </row>
    <row r="758" ht="12.75">
      <c r="H758" s="17"/>
    </row>
    <row r="759" ht="12.75">
      <c r="H759" s="17"/>
    </row>
    <row r="760" ht="12.75">
      <c r="H760" s="17"/>
    </row>
    <row r="761" ht="12.75">
      <c r="H761" s="17"/>
    </row>
    <row r="762" ht="12.75">
      <c r="H762" s="17"/>
    </row>
    <row r="763" ht="12.75">
      <c r="H763" s="17"/>
    </row>
    <row r="764" ht="12.75">
      <c r="H764" s="17"/>
    </row>
    <row r="765" ht="12.75">
      <c r="H765" s="17"/>
    </row>
    <row r="766" ht="12.75">
      <c r="H766" s="17"/>
    </row>
    <row r="767" ht="12.75">
      <c r="H767" s="17"/>
    </row>
    <row r="768" ht="12.75">
      <c r="H768" s="17"/>
    </row>
    <row r="769" ht="12.75">
      <c r="H769" s="17"/>
    </row>
    <row r="770" ht="12.75">
      <c r="H770" s="17"/>
    </row>
    <row r="771" ht="12.75">
      <c r="H771" s="17"/>
    </row>
    <row r="772" ht="12.75">
      <c r="H772" s="17"/>
    </row>
    <row r="773" ht="12.75">
      <c r="H773" s="17"/>
    </row>
    <row r="774" ht="12.75">
      <c r="H774" s="17"/>
    </row>
    <row r="775" ht="12.75">
      <c r="H775" s="17"/>
    </row>
    <row r="776" ht="12.75">
      <c r="H776" s="17"/>
    </row>
    <row r="777" ht="12.75">
      <c r="H777" s="17"/>
    </row>
    <row r="778" ht="12.75">
      <c r="H778" s="17"/>
    </row>
    <row r="779" ht="12.75">
      <c r="H779" s="17"/>
    </row>
    <row r="780" ht="12.75">
      <c r="H780" s="17"/>
    </row>
    <row r="781" ht="12.75">
      <c r="H781" s="17"/>
    </row>
    <row r="782" ht="12.75">
      <c r="H782" s="17"/>
    </row>
    <row r="783" ht="12.75">
      <c r="H783" s="17"/>
    </row>
    <row r="784" ht="12.75">
      <c r="H784" s="17"/>
    </row>
    <row r="785" ht="12.75">
      <c r="H785" s="17"/>
    </row>
    <row r="786" ht="12.75">
      <c r="H786" s="17"/>
    </row>
    <row r="787" ht="12.75">
      <c r="H787" s="17"/>
    </row>
    <row r="788" ht="12.75">
      <c r="H788" s="17"/>
    </row>
    <row r="789" ht="12.75">
      <c r="H789" s="17"/>
    </row>
    <row r="790" ht="12.75">
      <c r="H790" s="17"/>
    </row>
    <row r="791" ht="12.75">
      <c r="H791" s="17"/>
    </row>
    <row r="792" ht="12.75">
      <c r="H792" s="17"/>
    </row>
    <row r="793" ht="12.75">
      <c r="H793" s="17"/>
    </row>
    <row r="794" ht="12.75">
      <c r="H794" s="17"/>
    </row>
    <row r="795" ht="12.75">
      <c r="H795" s="17"/>
    </row>
    <row r="796" ht="12.75">
      <c r="H796" s="17"/>
    </row>
    <row r="797" ht="12.75">
      <c r="H797" s="17"/>
    </row>
    <row r="798" ht="12.75">
      <c r="H798" s="17"/>
    </row>
  </sheetData>
  <sheetProtection/>
  <printOptions/>
  <pageMargins left="0" right="0" top="0.9055118110236221" bottom="0.3937007874015748" header="0" footer="0"/>
  <pageSetup fitToHeight="0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PageLayoutView="0" workbookViewId="0" topLeftCell="A101">
      <selection activeCell="R113" sqref="R113"/>
    </sheetView>
  </sheetViews>
  <sheetFormatPr defaultColWidth="11.421875" defaultRowHeight="12.75"/>
  <cols>
    <col min="2" max="2" width="2.7109375" style="0" customWidth="1"/>
    <col min="3" max="3" width="9.8515625" style="0" customWidth="1"/>
    <col min="4" max="4" width="3.140625" style="0" customWidth="1"/>
    <col min="5" max="5" width="9.8515625" style="0" customWidth="1"/>
    <col min="7" max="7" width="24.8515625" style="0" customWidth="1"/>
    <col min="8" max="8" width="3.421875" style="0" customWidth="1"/>
    <col min="9" max="9" width="7.00390625" style="0" bestFit="1" customWidth="1"/>
    <col min="10" max="10" width="15.57421875" style="0" bestFit="1" customWidth="1"/>
    <col min="11" max="11" width="11.421875" style="0" hidden="1" customWidth="1"/>
    <col min="12" max="12" width="0.13671875" style="0" hidden="1" customWidth="1"/>
    <col min="13" max="13" width="12.28125" style="0" bestFit="1" customWidth="1"/>
    <col min="14" max="14" width="3.57421875" style="0" customWidth="1"/>
  </cols>
  <sheetData>
    <row r="1" spans="1:15" ht="20.25">
      <c r="A1" s="12" t="s">
        <v>206</v>
      </c>
      <c r="B1" s="46"/>
      <c r="C1" s="46"/>
      <c r="D1" s="46"/>
      <c r="E1" s="46"/>
      <c r="F1" s="46"/>
      <c r="J1" s="54"/>
      <c r="M1" s="28"/>
      <c r="O1" s="28"/>
    </row>
    <row r="2" spans="1:15" ht="20.25">
      <c r="A2" s="12" t="s">
        <v>207</v>
      </c>
      <c r="B2" s="46"/>
      <c r="C2" s="46"/>
      <c r="D2" s="46"/>
      <c r="E2" s="46"/>
      <c r="F2" s="46"/>
      <c r="M2" s="28"/>
      <c r="O2" s="28"/>
    </row>
    <row r="3" spans="2:15" ht="20.25">
      <c r="B3" s="46"/>
      <c r="C3" s="46"/>
      <c r="D3" s="46"/>
      <c r="E3" s="46"/>
      <c r="F3" s="46"/>
      <c r="M3" s="28"/>
      <c r="O3" s="28"/>
    </row>
    <row r="4" spans="1:15" ht="20.25">
      <c r="A4" s="12" t="s">
        <v>218</v>
      </c>
      <c r="B4" s="46"/>
      <c r="C4" s="47" t="s">
        <v>237</v>
      </c>
      <c r="D4" s="47"/>
      <c r="E4" s="47"/>
      <c r="F4" s="46"/>
      <c r="H4" s="12"/>
      <c r="I4" s="12"/>
      <c r="M4" s="28"/>
      <c r="O4" s="28"/>
    </row>
    <row r="5" spans="13:15" ht="12.75">
      <c r="M5" s="28"/>
      <c r="O5" s="28"/>
    </row>
    <row r="6" spans="13:15" ht="12.75">
      <c r="M6" s="20">
        <v>2017</v>
      </c>
      <c r="O6" s="20"/>
    </row>
    <row r="7" spans="1:15" ht="12.75">
      <c r="A7" s="1"/>
      <c r="B7" s="2"/>
      <c r="C7" s="2"/>
      <c r="D7" s="2"/>
      <c r="E7" s="2"/>
      <c r="M7" s="28"/>
      <c r="O7" s="28"/>
    </row>
    <row r="8" spans="1:15" ht="12.75">
      <c r="A8" s="6" t="s">
        <v>1</v>
      </c>
      <c r="B8" s="7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29">
        <f>SUM(M14:M45)</f>
        <v>25592088</v>
      </c>
      <c r="N8" s="22"/>
      <c r="O8" s="29"/>
    </row>
    <row r="9" spans="1:15" ht="12.75">
      <c r="A9" s="4"/>
      <c r="B9" s="5"/>
      <c r="C9" s="5"/>
      <c r="D9" s="5"/>
      <c r="E9" s="5"/>
      <c r="M9" s="28"/>
      <c r="N9" s="22"/>
      <c r="O9" s="28"/>
    </row>
    <row r="10" spans="1:15" ht="12.75">
      <c r="A10" s="4" t="s">
        <v>3</v>
      </c>
      <c r="B10" t="s">
        <v>202</v>
      </c>
      <c r="M10" s="29"/>
      <c r="N10" s="22"/>
      <c r="O10" s="29"/>
    </row>
    <row r="11" spans="1:15" ht="12.75">
      <c r="A11" s="4"/>
      <c r="H11" s="8"/>
      <c r="I11" s="8"/>
      <c r="M11" s="28"/>
      <c r="N11" s="22"/>
      <c r="O11" s="28"/>
    </row>
    <row r="12" spans="1:15" ht="12.75">
      <c r="A12" s="8" t="s">
        <v>181</v>
      </c>
      <c r="B12" s="8"/>
      <c r="C12" s="1" t="s">
        <v>209</v>
      </c>
      <c r="D12" s="8"/>
      <c r="E12" s="8" t="s">
        <v>216</v>
      </c>
      <c r="H12" s="35"/>
      <c r="I12" s="35"/>
      <c r="M12" s="28"/>
      <c r="N12" s="22"/>
      <c r="O12" s="28"/>
    </row>
    <row r="13" spans="1:15" ht="12.75">
      <c r="A13" s="15"/>
      <c r="B13" s="8"/>
      <c r="C13" s="7"/>
      <c r="M13" s="28"/>
      <c r="N13" s="22"/>
      <c r="O13" s="28"/>
    </row>
    <row r="14" spans="1:15" ht="12.75">
      <c r="A14" s="8" t="s">
        <v>151</v>
      </c>
      <c r="B14" s="36"/>
      <c r="C14" s="36">
        <v>10</v>
      </c>
      <c r="D14" s="8"/>
      <c r="E14" s="8">
        <v>1</v>
      </c>
      <c r="F14" t="s">
        <v>149</v>
      </c>
      <c r="H14" s="16"/>
      <c r="I14" s="16">
        <v>77242</v>
      </c>
      <c r="J14" t="s">
        <v>219</v>
      </c>
      <c r="K14" s="37"/>
      <c r="L14" s="17"/>
      <c r="M14" s="28">
        <f>+I14*12</f>
        <v>926904</v>
      </c>
      <c r="N14" s="22"/>
      <c r="O14" s="28"/>
    </row>
    <row r="15" spans="1:15" ht="12.75">
      <c r="A15" s="8" t="s">
        <v>151</v>
      </c>
      <c r="B15" s="36"/>
      <c r="C15" s="36">
        <v>10</v>
      </c>
      <c r="D15" s="8"/>
      <c r="E15" s="8">
        <v>1</v>
      </c>
      <c r="F15" t="s">
        <v>152</v>
      </c>
      <c r="H15" s="16"/>
      <c r="I15" s="16">
        <v>77242</v>
      </c>
      <c r="J15" t="s">
        <v>219</v>
      </c>
      <c r="K15" s="37"/>
      <c r="L15" s="17"/>
      <c r="M15" s="28">
        <f>+I15*12</f>
        <v>926904</v>
      </c>
      <c r="N15" s="22"/>
      <c r="O15" s="28"/>
    </row>
    <row r="16" spans="1:15" ht="12.75">
      <c r="A16" s="8" t="s">
        <v>151</v>
      </c>
      <c r="B16" s="48"/>
      <c r="C16" s="36">
        <v>8</v>
      </c>
      <c r="D16" s="8"/>
      <c r="E16" s="8">
        <v>1</v>
      </c>
      <c r="F16" t="s">
        <v>149</v>
      </c>
      <c r="H16" s="16"/>
      <c r="I16" s="16">
        <v>64755</v>
      </c>
      <c r="J16" t="s">
        <v>220</v>
      </c>
      <c r="K16" s="37"/>
      <c r="L16" s="17"/>
      <c r="M16" s="28">
        <f>+I16*12</f>
        <v>777060</v>
      </c>
      <c r="N16" s="22"/>
      <c r="O16" s="28"/>
    </row>
    <row r="17" spans="1:15" ht="12.75">
      <c r="A17" s="8" t="s">
        <v>151</v>
      </c>
      <c r="B17" s="36"/>
      <c r="C17" s="36">
        <v>5</v>
      </c>
      <c r="D17" s="8"/>
      <c r="E17" s="8">
        <v>1</v>
      </c>
      <c r="F17" t="s">
        <v>182</v>
      </c>
      <c r="H17" s="16"/>
      <c r="I17" s="16">
        <v>52737</v>
      </c>
      <c r="J17" t="s">
        <v>220</v>
      </c>
      <c r="K17" s="37"/>
      <c r="L17" s="17"/>
      <c r="M17" s="28">
        <f>+I17*12</f>
        <v>632844</v>
      </c>
      <c r="N17" s="34"/>
      <c r="O17" s="28"/>
    </row>
    <row r="18" spans="1:15" ht="12.75">
      <c r="A18" s="8"/>
      <c r="B18" s="1"/>
      <c r="C18" s="1"/>
      <c r="D18" s="8"/>
      <c r="E18" s="8"/>
      <c r="H18" s="16"/>
      <c r="I18" s="16"/>
      <c r="K18" s="37"/>
      <c r="L18" s="17"/>
      <c r="M18" s="28"/>
      <c r="N18" s="34"/>
      <c r="O18" s="28"/>
    </row>
    <row r="19" spans="1:15" ht="12.75">
      <c r="A19" s="8" t="s">
        <v>153</v>
      </c>
      <c r="B19" s="36"/>
      <c r="C19" s="36">
        <v>11</v>
      </c>
      <c r="D19" s="8"/>
      <c r="E19" s="8">
        <v>1</v>
      </c>
      <c r="F19" t="s">
        <v>150</v>
      </c>
      <c r="H19" s="16"/>
      <c r="I19" s="16">
        <v>91286</v>
      </c>
      <c r="J19" t="s">
        <v>220</v>
      </c>
      <c r="K19" s="37"/>
      <c r="M19" s="28">
        <f aca="true" t="shared" si="0" ref="M19:M24">+I19*12</f>
        <v>1095432</v>
      </c>
      <c r="N19" s="34"/>
      <c r="O19" s="28"/>
    </row>
    <row r="20" spans="1:16" ht="12.75">
      <c r="A20" s="8" t="s">
        <v>153</v>
      </c>
      <c r="B20" s="8"/>
      <c r="C20" s="8">
        <v>9</v>
      </c>
      <c r="D20" s="8"/>
      <c r="E20" s="8">
        <v>1</v>
      </c>
      <c r="F20" t="s">
        <v>178</v>
      </c>
      <c r="H20" s="16"/>
      <c r="I20" s="16">
        <v>66090</v>
      </c>
      <c r="J20" t="s">
        <v>220</v>
      </c>
      <c r="K20" s="37"/>
      <c r="M20" s="28">
        <f t="shared" si="0"/>
        <v>793080</v>
      </c>
      <c r="N20" s="22"/>
      <c r="O20" s="28"/>
      <c r="P20" s="17"/>
    </row>
    <row r="21" spans="1:15" ht="12.75">
      <c r="A21" s="8" t="s">
        <v>153</v>
      </c>
      <c r="B21" s="8"/>
      <c r="C21" s="8">
        <v>9</v>
      </c>
      <c r="D21" s="8"/>
      <c r="E21" s="8">
        <v>1</v>
      </c>
      <c r="F21" t="s">
        <v>176</v>
      </c>
      <c r="H21" s="16"/>
      <c r="I21" s="16">
        <v>66090</v>
      </c>
      <c r="J21" t="s">
        <v>220</v>
      </c>
      <c r="K21" s="38"/>
      <c r="M21" s="28">
        <f t="shared" si="0"/>
        <v>793080</v>
      </c>
      <c r="N21" s="22"/>
      <c r="O21" s="28"/>
    </row>
    <row r="22" spans="1:15" ht="12.75">
      <c r="A22" s="8" t="s">
        <v>153</v>
      </c>
      <c r="B22" s="36"/>
      <c r="C22" s="36">
        <v>7</v>
      </c>
      <c r="D22" s="8"/>
      <c r="E22" s="8">
        <v>1</v>
      </c>
      <c r="F22" t="s">
        <v>169</v>
      </c>
      <c r="H22" s="16"/>
      <c r="I22" s="16">
        <v>57531</v>
      </c>
      <c r="J22" t="s">
        <v>220</v>
      </c>
      <c r="K22" s="37"/>
      <c r="M22" s="28">
        <f t="shared" si="0"/>
        <v>690372</v>
      </c>
      <c r="N22" s="22"/>
      <c r="O22" s="28"/>
    </row>
    <row r="23" spans="1:15" ht="12.75">
      <c r="A23" s="8" t="s">
        <v>153</v>
      </c>
      <c r="B23" s="36"/>
      <c r="C23" s="36">
        <v>6</v>
      </c>
      <c r="D23" s="8"/>
      <c r="E23" s="8">
        <v>1</v>
      </c>
      <c r="F23" t="s">
        <v>244</v>
      </c>
      <c r="H23" s="16"/>
      <c r="I23" s="16">
        <v>54151</v>
      </c>
      <c r="J23" t="s">
        <v>220</v>
      </c>
      <c r="K23" s="37"/>
      <c r="M23" s="28">
        <f t="shared" si="0"/>
        <v>649812</v>
      </c>
      <c r="N23" s="22"/>
      <c r="O23" s="28"/>
    </row>
    <row r="24" spans="1:15" ht="12.75">
      <c r="A24" s="36" t="s">
        <v>153</v>
      </c>
      <c r="B24" s="36"/>
      <c r="C24" s="8">
        <v>3</v>
      </c>
      <c r="D24" s="8"/>
      <c r="E24" s="8">
        <v>1</v>
      </c>
      <c r="F24" s="14" t="s">
        <v>213</v>
      </c>
      <c r="G24" s="1"/>
      <c r="H24" s="16"/>
      <c r="I24" s="16">
        <v>44864</v>
      </c>
      <c r="J24" t="s">
        <v>220</v>
      </c>
      <c r="K24" s="37"/>
      <c r="M24" s="28">
        <f t="shared" si="0"/>
        <v>538368</v>
      </c>
      <c r="N24" s="39"/>
      <c r="O24" s="28"/>
    </row>
    <row r="25" spans="1:15" ht="12.75">
      <c r="A25" s="8"/>
      <c r="B25" s="8"/>
      <c r="C25" s="8"/>
      <c r="D25" s="8"/>
      <c r="E25" s="8"/>
      <c r="H25" s="16"/>
      <c r="I25" s="16"/>
      <c r="K25" s="38"/>
      <c r="M25" s="28"/>
      <c r="N25" s="21"/>
      <c r="O25" s="28"/>
    </row>
    <row r="26" spans="1:15" ht="12.75">
      <c r="A26" s="36" t="s">
        <v>154</v>
      </c>
      <c r="B26" s="36"/>
      <c r="C26" s="8">
        <v>9</v>
      </c>
      <c r="D26" s="8"/>
      <c r="E26" s="8">
        <v>1</v>
      </c>
      <c r="F26" s="14" t="s">
        <v>214</v>
      </c>
      <c r="H26" s="16"/>
      <c r="I26" s="16">
        <v>66090</v>
      </c>
      <c r="J26" t="s">
        <v>220</v>
      </c>
      <c r="K26" s="37"/>
      <c r="M26" s="28">
        <f>+I26*12</f>
        <v>793080</v>
      </c>
      <c r="N26" s="21"/>
      <c r="O26" s="28"/>
    </row>
    <row r="27" spans="1:15" ht="12.75">
      <c r="A27" s="36" t="s">
        <v>154</v>
      </c>
      <c r="B27" s="36"/>
      <c r="C27" s="8">
        <v>9</v>
      </c>
      <c r="D27" s="8"/>
      <c r="E27" s="8">
        <v>1</v>
      </c>
      <c r="F27" s="14" t="s">
        <v>255</v>
      </c>
      <c r="H27" s="16"/>
      <c r="I27" s="16">
        <v>66090</v>
      </c>
      <c r="J27" t="s">
        <v>220</v>
      </c>
      <c r="K27" s="37"/>
      <c r="M27" s="28">
        <f>+I27*12</f>
        <v>793080</v>
      </c>
      <c r="N27" s="21"/>
      <c r="O27" s="28"/>
    </row>
    <row r="28" spans="1:15" ht="12.75">
      <c r="A28" s="8" t="s">
        <v>154</v>
      </c>
      <c r="B28" s="8"/>
      <c r="C28" s="8">
        <v>7</v>
      </c>
      <c r="D28" s="8"/>
      <c r="E28" s="8">
        <v>1</v>
      </c>
      <c r="F28" t="s">
        <v>245</v>
      </c>
      <c r="H28" s="16"/>
      <c r="I28" s="16">
        <v>57531</v>
      </c>
      <c r="J28" t="s">
        <v>220</v>
      </c>
      <c r="K28" s="37"/>
      <c r="M28" s="28">
        <f>+I28*12</f>
        <v>690372</v>
      </c>
      <c r="N28" s="21"/>
      <c r="O28" s="28"/>
    </row>
    <row r="29" spans="1:15" ht="12.75">
      <c r="A29" s="8" t="s">
        <v>154</v>
      </c>
      <c r="B29" s="8"/>
      <c r="C29" s="8">
        <v>6</v>
      </c>
      <c r="D29" s="8"/>
      <c r="E29" s="8">
        <v>2</v>
      </c>
      <c r="F29" t="s">
        <v>177</v>
      </c>
      <c r="H29" s="16"/>
      <c r="I29" s="16">
        <v>54151</v>
      </c>
      <c r="J29" t="s">
        <v>221</v>
      </c>
      <c r="K29" s="39"/>
      <c r="M29" s="28">
        <f>+I29*12*2</f>
        <v>1299624</v>
      </c>
      <c r="N29" s="21"/>
      <c r="O29" s="28"/>
    </row>
    <row r="30" spans="1:15" ht="12.75">
      <c r="A30" s="8" t="s">
        <v>154</v>
      </c>
      <c r="B30" s="8"/>
      <c r="C30" s="8">
        <v>6</v>
      </c>
      <c r="D30" s="8"/>
      <c r="E30" s="8">
        <v>4</v>
      </c>
      <c r="F30" t="s">
        <v>155</v>
      </c>
      <c r="H30" s="16"/>
      <c r="I30" s="16">
        <v>54151</v>
      </c>
      <c r="J30" t="s">
        <v>222</v>
      </c>
      <c r="K30" s="39"/>
      <c r="L30" s="40"/>
      <c r="M30" s="30">
        <f>+I30*12*4</f>
        <v>2599248</v>
      </c>
      <c r="N30" s="38"/>
      <c r="O30" s="28"/>
    </row>
    <row r="31" spans="1:15" ht="12.75">
      <c r="A31" s="8" t="s">
        <v>154</v>
      </c>
      <c r="B31" s="8"/>
      <c r="C31" s="8">
        <v>6</v>
      </c>
      <c r="D31" s="8"/>
      <c r="E31" s="8">
        <v>1</v>
      </c>
      <c r="F31" t="s">
        <v>183</v>
      </c>
      <c r="H31" s="16"/>
      <c r="I31" s="16">
        <v>54151</v>
      </c>
      <c r="J31" t="s">
        <v>220</v>
      </c>
      <c r="K31" s="38"/>
      <c r="M31" s="28">
        <f>+I31*12</f>
        <v>649812</v>
      </c>
      <c r="N31" s="41"/>
      <c r="O31" s="28"/>
    </row>
    <row r="32" spans="1:15" ht="12.75">
      <c r="A32" s="36" t="s">
        <v>154</v>
      </c>
      <c r="B32" s="36"/>
      <c r="C32" s="8">
        <v>6</v>
      </c>
      <c r="D32" s="8"/>
      <c r="E32" s="8">
        <v>1</v>
      </c>
      <c r="F32" s="14" t="s">
        <v>215</v>
      </c>
      <c r="H32" s="16"/>
      <c r="I32" s="16">
        <v>54151</v>
      </c>
      <c r="J32" t="s">
        <v>220</v>
      </c>
      <c r="K32" s="38"/>
      <c r="M32" s="28">
        <f>+I32*12</f>
        <v>649812</v>
      </c>
      <c r="N32" s="41"/>
      <c r="O32" s="28"/>
    </row>
    <row r="33" spans="1:15" ht="12.75">
      <c r="A33" s="36" t="s">
        <v>154</v>
      </c>
      <c r="B33" s="36"/>
      <c r="C33" s="8">
        <v>6</v>
      </c>
      <c r="D33" s="8"/>
      <c r="E33" s="8">
        <v>1</v>
      </c>
      <c r="F33" s="14" t="s">
        <v>238</v>
      </c>
      <c r="H33" s="16"/>
      <c r="I33" s="16">
        <v>54151</v>
      </c>
      <c r="J33" t="s">
        <v>220</v>
      </c>
      <c r="K33" s="38"/>
      <c r="M33" s="28">
        <f>+I33*12</f>
        <v>649812</v>
      </c>
      <c r="N33" s="41"/>
      <c r="O33" s="28"/>
    </row>
    <row r="34" spans="1:15" ht="12.75">
      <c r="A34" s="8"/>
      <c r="B34" s="8"/>
      <c r="C34" s="8"/>
      <c r="D34" s="8"/>
      <c r="E34" s="8"/>
      <c r="I34" s="16"/>
      <c r="K34" s="38"/>
      <c r="M34" s="28"/>
      <c r="N34" s="21"/>
      <c r="O34" s="28"/>
    </row>
    <row r="35" spans="1:15" ht="12.75">
      <c r="A35" s="8" t="s">
        <v>156</v>
      </c>
      <c r="B35" s="8"/>
      <c r="C35" s="8">
        <v>6</v>
      </c>
      <c r="D35" s="8"/>
      <c r="E35" s="8">
        <v>1</v>
      </c>
      <c r="F35" t="s">
        <v>246</v>
      </c>
      <c r="I35" s="16">
        <v>54151</v>
      </c>
      <c r="J35" t="s">
        <v>220</v>
      </c>
      <c r="K35" s="38"/>
      <c r="M35" s="28">
        <f>+I35*12</f>
        <v>649812</v>
      </c>
      <c r="N35" s="21"/>
      <c r="O35" s="28"/>
    </row>
    <row r="36" spans="1:15" ht="12.75">
      <c r="A36" s="8" t="s">
        <v>156</v>
      </c>
      <c r="B36" s="8"/>
      <c r="C36" s="8">
        <v>6</v>
      </c>
      <c r="D36" s="8"/>
      <c r="E36" s="8">
        <v>2</v>
      </c>
      <c r="F36" t="s">
        <v>157</v>
      </c>
      <c r="H36" s="16"/>
      <c r="I36" s="16">
        <v>54151</v>
      </c>
      <c r="J36" t="s">
        <v>221</v>
      </c>
      <c r="K36" s="37"/>
      <c r="M36" s="28">
        <f>+I36*12*2</f>
        <v>1299624</v>
      </c>
      <c r="N36" s="21"/>
      <c r="O36" s="28"/>
    </row>
    <row r="37" spans="1:15" ht="12.75">
      <c r="A37" s="8" t="s">
        <v>156</v>
      </c>
      <c r="B37" s="8"/>
      <c r="C37" s="8">
        <v>4</v>
      </c>
      <c r="D37" s="8"/>
      <c r="E37" s="8">
        <v>1</v>
      </c>
      <c r="F37" t="s">
        <v>191</v>
      </c>
      <c r="H37" s="16"/>
      <c r="I37" s="16">
        <v>47822</v>
      </c>
      <c r="J37" t="s">
        <v>220</v>
      </c>
      <c r="K37" s="37"/>
      <c r="M37" s="28">
        <f>+I37*12</f>
        <v>573864</v>
      </c>
      <c r="N37" s="21"/>
      <c r="O37" s="28"/>
    </row>
    <row r="38" spans="1:15" ht="12.75">
      <c r="A38" s="8" t="s">
        <v>156</v>
      </c>
      <c r="B38" s="8"/>
      <c r="C38" s="8">
        <v>3</v>
      </c>
      <c r="D38" s="8"/>
      <c r="E38" s="8">
        <v>1</v>
      </c>
      <c r="F38" t="s">
        <v>158</v>
      </c>
      <c r="H38" s="16"/>
      <c r="I38" s="16">
        <v>44864</v>
      </c>
      <c r="J38" t="s">
        <v>220</v>
      </c>
      <c r="K38" s="38"/>
      <c r="M38" s="28">
        <f>+I38*12</f>
        <v>538368</v>
      </c>
      <c r="N38" s="41"/>
      <c r="O38" s="28"/>
    </row>
    <row r="39" spans="1:15" ht="12.75">
      <c r="A39" s="8" t="s">
        <v>156</v>
      </c>
      <c r="B39" s="8"/>
      <c r="C39" s="8">
        <v>2</v>
      </c>
      <c r="D39" s="8"/>
      <c r="E39" s="8">
        <v>1</v>
      </c>
      <c r="F39" t="s">
        <v>217</v>
      </c>
      <c r="H39" s="16"/>
      <c r="I39" s="16">
        <v>37102</v>
      </c>
      <c r="J39" t="s">
        <v>220</v>
      </c>
      <c r="K39" s="37"/>
      <c r="M39" s="28">
        <f>+I39*12</f>
        <v>445224</v>
      </c>
      <c r="N39" s="21"/>
      <c r="O39" s="28"/>
    </row>
    <row r="40" spans="1:15" ht="12.75">
      <c r="A40" s="8" t="s">
        <v>156</v>
      </c>
      <c r="B40" s="8"/>
      <c r="C40" s="8">
        <v>1</v>
      </c>
      <c r="D40" s="8"/>
      <c r="E40" s="8">
        <v>1</v>
      </c>
      <c r="F40" t="s">
        <v>185</v>
      </c>
      <c r="H40" s="16"/>
      <c r="I40" s="16">
        <v>29869</v>
      </c>
      <c r="J40" t="s">
        <v>220</v>
      </c>
      <c r="K40" s="37"/>
      <c r="M40" s="28">
        <f>+I40*12</f>
        <v>358428</v>
      </c>
      <c r="N40" s="21"/>
      <c r="O40" s="28"/>
    </row>
    <row r="41" spans="1:15" ht="12.75">
      <c r="A41" s="8"/>
      <c r="B41" s="8"/>
      <c r="C41" s="8"/>
      <c r="D41" s="8"/>
      <c r="E41" s="8"/>
      <c r="H41" s="16"/>
      <c r="I41" s="16"/>
      <c r="J41" s="7"/>
      <c r="K41" s="38"/>
      <c r="M41" s="28"/>
      <c r="N41" s="21"/>
      <c r="O41" s="28"/>
    </row>
    <row r="42" spans="1:15" ht="12.75">
      <c r="A42" s="8" t="s">
        <v>239</v>
      </c>
      <c r="B42" s="8"/>
      <c r="C42" s="8" t="s">
        <v>192</v>
      </c>
      <c r="D42" s="8"/>
      <c r="E42" s="8">
        <v>1</v>
      </c>
      <c r="F42" t="s">
        <v>193</v>
      </c>
      <c r="H42" s="16"/>
      <c r="I42" s="16">
        <v>102449</v>
      </c>
      <c r="J42" t="s">
        <v>220</v>
      </c>
      <c r="K42" s="38"/>
      <c r="M42" s="28">
        <f>+I42*12</f>
        <v>1229388</v>
      </c>
      <c r="N42" s="42"/>
      <c r="O42" s="28"/>
    </row>
    <row r="43" spans="1:15" ht="12.75">
      <c r="A43" s="8" t="s">
        <v>239</v>
      </c>
      <c r="B43" s="8"/>
      <c r="C43" s="8">
        <v>6</v>
      </c>
      <c r="D43" s="8"/>
      <c r="E43" s="8">
        <v>1</v>
      </c>
      <c r="F43" t="s">
        <v>240</v>
      </c>
      <c r="H43" s="16"/>
      <c r="I43" s="16">
        <v>54151</v>
      </c>
      <c r="J43" t="s">
        <v>220</v>
      </c>
      <c r="K43" s="38"/>
      <c r="M43" s="28">
        <f>+I43*12</f>
        <v>649812</v>
      </c>
      <c r="N43" s="42"/>
      <c r="O43" s="28"/>
    </row>
    <row r="44" spans="1:15" ht="12.75">
      <c r="A44" s="8"/>
      <c r="B44" s="8"/>
      <c r="C44" s="36"/>
      <c r="D44" s="8"/>
      <c r="E44" s="8"/>
      <c r="H44" s="16"/>
      <c r="I44" s="16"/>
      <c r="K44" s="37"/>
      <c r="L44" s="17"/>
      <c r="M44" s="28"/>
      <c r="N44" s="22"/>
      <c r="O44" s="28"/>
    </row>
    <row r="45" spans="1:15" ht="12.75">
      <c r="A45" s="8" t="s">
        <v>211</v>
      </c>
      <c r="B45" s="8"/>
      <c r="C45" s="36">
        <v>6</v>
      </c>
      <c r="D45" s="8"/>
      <c r="E45" s="8">
        <v>6</v>
      </c>
      <c r="F45" t="s">
        <v>212</v>
      </c>
      <c r="H45" s="16"/>
      <c r="I45" s="16">
        <v>54151</v>
      </c>
      <c r="J45" s="14" t="s">
        <v>223</v>
      </c>
      <c r="K45" s="37"/>
      <c r="L45" s="17"/>
      <c r="M45" s="28">
        <f>+I45*12*6</f>
        <v>3898872</v>
      </c>
      <c r="N45" s="22"/>
      <c r="O45" s="28"/>
    </row>
    <row r="46" spans="1:15" ht="12.75">
      <c r="A46" s="8"/>
      <c r="B46" s="8"/>
      <c r="C46" s="36"/>
      <c r="D46" s="8"/>
      <c r="E46" s="8"/>
      <c r="H46" s="16"/>
      <c r="I46" s="16"/>
      <c r="J46" s="14"/>
      <c r="K46" s="37"/>
      <c r="L46" s="17"/>
      <c r="M46" s="28"/>
      <c r="N46" s="22"/>
      <c r="O46" s="28"/>
    </row>
    <row r="47" spans="1:15" ht="12.75">
      <c r="A47" s="8"/>
      <c r="B47" s="8"/>
      <c r="C47" s="36"/>
      <c r="D47" s="8"/>
      <c r="E47" s="8"/>
      <c r="H47" s="16"/>
      <c r="I47" s="16"/>
      <c r="J47" s="14"/>
      <c r="K47" s="37"/>
      <c r="L47" s="17"/>
      <c r="M47" s="28"/>
      <c r="N47" s="22"/>
      <c r="O47" s="28"/>
    </row>
    <row r="48" spans="1:15" ht="12.75">
      <c r="A48" s="8"/>
      <c r="B48" s="8"/>
      <c r="C48" s="36"/>
      <c r="D48" s="8"/>
      <c r="E48" s="8"/>
      <c r="H48" s="16"/>
      <c r="I48" s="16"/>
      <c r="J48" s="14"/>
      <c r="K48" s="37"/>
      <c r="L48" s="17"/>
      <c r="M48" s="28"/>
      <c r="N48" s="22"/>
      <c r="O48" s="28"/>
    </row>
    <row r="49" spans="1:15" ht="12.75">
      <c r="A49" s="6" t="s">
        <v>248</v>
      </c>
      <c r="B49" s="7" t="s">
        <v>249</v>
      </c>
      <c r="C49" s="7"/>
      <c r="D49" s="7"/>
      <c r="E49" s="7"/>
      <c r="F49" s="7"/>
      <c r="G49" s="55"/>
      <c r="H49" s="55"/>
      <c r="I49" s="58"/>
      <c r="J49" s="55"/>
      <c r="K49" s="59"/>
      <c r="L49" s="55"/>
      <c r="M49" s="61">
        <f>+M53+M54</f>
        <v>716856</v>
      </c>
      <c r="N49" s="22"/>
      <c r="O49" s="28"/>
    </row>
    <row r="50" spans="1:15" ht="12.75">
      <c r="A50" s="6"/>
      <c r="B50" s="7"/>
      <c r="C50" s="7"/>
      <c r="D50" s="7"/>
      <c r="E50" s="7"/>
      <c r="F50" s="7"/>
      <c r="G50" s="55"/>
      <c r="H50" s="55"/>
      <c r="I50" s="58"/>
      <c r="J50" s="55"/>
      <c r="K50" s="59"/>
      <c r="L50" s="55"/>
      <c r="M50" s="60"/>
      <c r="N50" s="22"/>
      <c r="O50" s="28"/>
    </row>
    <row r="51" spans="1:15" ht="12.75">
      <c r="A51" s="4" t="s">
        <v>250</v>
      </c>
      <c r="B51" t="s">
        <v>251</v>
      </c>
      <c r="G51" s="7"/>
      <c r="H51" s="55"/>
      <c r="I51" s="45"/>
      <c r="J51" s="56"/>
      <c r="K51" s="57"/>
      <c r="L51" s="56"/>
      <c r="M51" s="44"/>
      <c r="N51" s="22"/>
      <c r="O51" s="28"/>
    </row>
    <row r="52" spans="1:15" ht="12.75">
      <c r="A52" s="4"/>
      <c r="G52" s="7"/>
      <c r="H52" s="55"/>
      <c r="I52" s="45"/>
      <c r="J52" s="56"/>
      <c r="K52" s="57"/>
      <c r="L52" s="56"/>
      <c r="M52" s="44"/>
      <c r="N52" s="22"/>
      <c r="O52" s="28"/>
    </row>
    <row r="53" spans="1:15" ht="12.75">
      <c r="A53" s="8" t="s">
        <v>156</v>
      </c>
      <c r="B53" s="8"/>
      <c r="C53" s="8">
        <v>1</v>
      </c>
      <c r="D53" s="8"/>
      <c r="E53" s="8">
        <v>1</v>
      </c>
      <c r="F53" s="56" t="s">
        <v>184</v>
      </c>
      <c r="H53" s="16"/>
      <c r="I53" s="16">
        <v>29869</v>
      </c>
      <c r="J53" t="s">
        <v>220</v>
      </c>
      <c r="K53" s="37"/>
      <c r="M53" s="28">
        <f>+I53*12</f>
        <v>358428</v>
      </c>
      <c r="N53" s="22"/>
      <c r="O53" s="28"/>
    </row>
    <row r="54" spans="1:15" ht="12.75">
      <c r="A54" s="8" t="s">
        <v>156</v>
      </c>
      <c r="B54" s="8"/>
      <c r="C54" s="8">
        <v>1</v>
      </c>
      <c r="D54" s="8"/>
      <c r="E54" s="8">
        <v>1</v>
      </c>
      <c r="F54" t="s">
        <v>185</v>
      </c>
      <c r="H54" s="16"/>
      <c r="I54" s="16">
        <v>29869</v>
      </c>
      <c r="J54" t="s">
        <v>220</v>
      </c>
      <c r="K54" s="37"/>
      <c r="M54" s="28">
        <f>+I54*12</f>
        <v>358428</v>
      </c>
      <c r="N54" s="22"/>
      <c r="O54" s="28"/>
    </row>
    <row r="55" spans="1:15" ht="12.75">
      <c r="A55" s="4"/>
      <c r="G55" s="7"/>
      <c r="H55" s="55"/>
      <c r="I55" s="45"/>
      <c r="J55" s="56"/>
      <c r="K55" s="57"/>
      <c r="L55" s="56"/>
      <c r="M55" s="44"/>
      <c r="N55" s="22"/>
      <c r="O55" s="28"/>
    </row>
    <row r="56" spans="1:15" ht="12.75">
      <c r="A56" s="4"/>
      <c r="G56" s="7"/>
      <c r="H56" s="55"/>
      <c r="I56" s="45"/>
      <c r="J56" s="56"/>
      <c r="K56" s="57"/>
      <c r="L56" s="56"/>
      <c r="M56" s="44"/>
      <c r="N56" s="22"/>
      <c r="O56" s="28"/>
    </row>
    <row r="57" spans="1:15" ht="12.75">
      <c r="A57" s="1" t="s">
        <v>252</v>
      </c>
      <c r="C57" s="7" t="s">
        <v>6</v>
      </c>
      <c r="G57" s="7"/>
      <c r="H57" s="21"/>
      <c r="I57" s="49"/>
      <c r="J57" s="7"/>
      <c r="K57" s="37"/>
      <c r="L57" s="7"/>
      <c r="M57" s="29">
        <f>+M59+M73+M77+M79</f>
        <v>7044652.4</v>
      </c>
      <c r="N57" s="21"/>
      <c r="O57" s="29"/>
    </row>
    <row r="58" spans="1:15" ht="12.75">
      <c r="A58" s="4"/>
      <c r="I58" s="8"/>
      <c r="K58" s="38"/>
      <c r="M58" s="28"/>
      <c r="N58" s="22"/>
      <c r="O58" s="28"/>
    </row>
    <row r="59" spans="1:15" ht="12.75">
      <c r="A59" s="4" t="s">
        <v>7</v>
      </c>
      <c r="B59" t="s">
        <v>8</v>
      </c>
      <c r="I59" s="8"/>
      <c r="K59" s="38"/>
      <c r="M59" s="28">
        <f>+M61+M71</f>
        <v>5420473.4</v>
      </c>
      <c r="N59" s="22"/>
      <c r="O59" s="28"/>
    </row>
    <row r="60" spans="1:15" ht="12.75">
      <c r="A60" s="4"/>
      <c r="I60" s="8"/>
      <c r="K60" s="38"/>
      <c r="M60" s="28"/>
      <c r="N60" s="22"/>
      <c r="O60" s="28"/>
    </row>
    <row r="61" spans="1:15" ht="12.75">
      <c r="A61" s="4" t="s">
        <v>9</v>
      </c>
      <c r="B61" t="s">
        <v>10</v>
      </c>
      <c r="I61" s="8"/>
      <c r="K61" s="38"/>
      <c r="M61" s="30">
        <f>+M63+M64+M65+M66+M67+M68+M69</f>
        <v>4720473.4</v>
      </c>
      <c r="N61" s="22"/>
      <c r="O61" s="28"/>
    </row>
    <row r="62" spans="1:15" ht="12.75">
      <c r="A62" s="4"/>
      <c r="B62" t="s">
        <v>159</v>
      </c>
      <c r="I62" s="8"/>
      <c r="K62" s="38"/>
      <c r="M62" s="28"/>
      <c r="N62" s="22"/>
      <c r="O62" s="28"/>
    </row>
    <row r="63" spans="1:15" ht="12.75">
      <c r="A63" s="4"/>
      <c r="B63" t="s">
        <v>203</v>
      </c>
      <c r="I63" s="8"/>
      <c r="K63" s="38"/>
      <c r="M63" s="28">
        <f>+(M14+M15+M17+M16)*7.5/100</f>
        <v>244778.4</v>
      </c>
      <c r="N63" s="22"/>
      <c r="O63" s="28"/>
    </row>
    <row r="64" spans="1:15" ht="12.75">
      <c r="A64" s="4"/>
      <c r="B64" t="s">
        <v>204</v>
      </c>
      <c r="I64" s="8"/>
      <c r="K64" s="38"/>
      <c r="M64" s="28">
        <f>+M19*20/100</f>
        <v>219086.4</v>
      </c>
      <c r="N64" s="22"/>
      <c r="O64" s="28"/>
    </row>
    <row r="65" spans="1:15" ht="12.75">
      <c r="A65" s="4"/>
      <c r="B65" s="14" t="s">
        <v>241</v>
      </c>
      <c r="I65" s="8"/>
      <c r="K65" s="38"/>
      <c r="M65" s="28">
        <f>(54151+29869)*12*20/100</f>
        <v>201648</v>
      </c>
      <c r="N65" s="22"/>
      <c r="O65" s="28"/>
    </row>
    <row r="66" spans="1:15" ht="12.75">
      <c r="A66" s="4"/>
      <c r="B66" t="s">
        <v>205</v>
      </c>
      <c r="I66" s="8"/>
      <c r="K66" s="38"/>
      <c r="M66" s="28">
        <f>(SUM(M20:M45))*15/100+(M53+M54)*15/100</f>
        <v>3292470</v>
      </c>
      <c r="N66" s="22"/>
      <c r="O66" s="28"/>
    </row>
    <row r="67" spans="1:15" ht="12.75">
      <c r="A67" s="4"/>
      <c r="B67" t="s">
        <v>247</v>
      </c>
      <c r="I67" s="8"/>
      <c r="K67" s="38"/>
      <c r="M67" s="28">
        <f>+M23*0.05</f>
        <v>32490.600000000002</v>
      </c>
      <c r="N67" s="22"/>
      <c r="O67" s="28"/>
    </row>
    <row r="68" spans="1:15" ht="12.75">
      <c r="A68" s="4"/>
      <c r="B68" t="s">
        <v>242</v>
      </c>
      <c r="I68" s="8"/>
      <c r="K68" s="38"/>
      <c r="M68" s="28">
        <v>30000</v>
      </c>
      <c r="N68" s="22"/>
      <c r="O68" s="53"/>
    </row>
    <row r="69" spans="1:15" ht="12.75">
      <c r="A69" s="11"/>
      <c r="B69" t="s">
        <v>256</v>
      </c>
      <c r="I69" s="8"/>
      <c r="K69" s="38"/>
      <c r="M69" s="28">
        <v>700000</v>
      </c>
      <c r="N69" s="22"/>
      <c r="O69" s="28"/>
    </row>
    <row r="70" spans="1:15" ht="12.75">
      <c r="A70" s="4"/>
      <c r="I70" s="8"/>
      <c r="K70" s="38"/>
      <c r="M70" s="28"/>
      <c r="N70" s="22"/>
      <c r="O70" s="28"/>
    </row>
    <row r="71" spans="1:15" ht="12.75">
      <c r="A71" s="4" t="s">
        <v>11</v>
      </c>
      <c r="B71" t="s">
        <v>12</v>
      </c>
      <c r="I71" s="8"/>
      <c r="K71" s="38"/>
      <c r="M71" s="28">
        <v>700000</v>
      </c>
      <c r="N71" s="22"/>
      <c r="O71" s="30"/>
    </row>
    <row r="72" spans="1:15" ht="12.75">
      <c r="A72" s="4"/>
      <c r="I72" s="8"/>
      <c r="K72" s="38"/>
      <c r="M72" s="28"/>
      <c r="N72" s="22"/>
      <c r="O72" s="28"/>
    </row>
    <row r="73" spans="1:15" ht="12.75">
      <c r="A73" s="4" t="s">
        <v>13</v>
      </c>
      <c r="B73" t="s">
        <v>14</v>
      </c>
      <c r="H73" s="7"/>
      <c r="I73" s="8"/>
      <c r="K73" s="38"/>
      <c r="M73" s="30">
        <v>1450000</v>
      </c>
      <c r="N73" s="22"/>
      <c r="O73" s="30"/>
    </row>
    <row r="74" spans="1:15" ht="12.75">
      <c r="A74" s="4"/>
      <c r="B74" t="s">
        <v>164</v>
      </c>
      <c r="I74" s="8"/>
      <c r="K74" s="38"/>
      <c r="M74" s="28"/>
      <c r="N74" s="22"/>
      <c r="O74" s="28"/>
    </row>
    <row r="75" spans="1:15" ht="12.75">
      <c r="A75" s="4"/>
      <c r="B75" t="s">
        <v>165</v>
      </c>
      <c r="I75" s="8"/>
      <c r="K75" s="38"/>
      <c r="M75" s="28"/>
      <c r="N75" s="22"/>
      <c r="O75" s="28"/>
    </row>
    <row r="76" spans="1:15" ht="12.75">
      <c r="A76" s="4"/>
      <c r="I76" s="8"/>
      <c r="K76" s="38"/>
      <c r="M76" s="28"/>
      <c r="N76" s="22"/>
      <c r="O76" s="28"/>
    </row>
    <row r="77" spans="1:15" ht="12.75">
      <c r="A77" s="4" t="s">
        <v>15</v>
      </c>
      <c r="B77" t="s">
        <v>16</v>
      </c>
      <c r="H77" s="7"/>
      <c r="I77" s="8"/>
      <c r="K77" s="38"/>
      <c r="M77" s="30">
        <v>71179</v>
      </c>
      <c r="N77" s="22"/>
      <c r="O77" s="30"/>
    </row>
    <row r="78" spans="1:15" ht="12.75">
      <c r="A78" s="4"/>
      <c r="I78" s="8"/>
      <c r="K78" s="38"/>
      <c r="M78" s="30"/>
      <c r="N78" s="22"/>
      <c r="O78" s="30"/>
    </row>
    <row r="79" spans="1:15" ht="12.75">
      <c r="A79" s="31" t="s">
        <v>194</v>
      </c>
      <c r="B79" s="14" t="s">
        <v>208</v>
      </c>
      <c r="C79" s="14"/>
      <c r="D79" s="32"/>
      <c r="E79" s="32"/>
      <c r="F79" s="32"/>
      <c r="G79" s="32"/>
      <c r="H79" s="7"/>
      <c r="I79" s="8"/>
      <c r="K79" s="38"/>
      <c r="M79" s="28">
        <v>103000</v>
      </c>
      <c r="N79" s="22"/>
      <c r="O79" s="30"/>
    </row>
    <row r="80" spans="1:15" ht="12.75">
      <c r="A80" s="26"/>
      <c r="B80" s="25"/>
      <c r="C80" s="25"/>
      <c r="I80" s="8"/>
      <c r="K80" s="38"/>
      <c r="M80" s="28"/>
      <c r="N80" s="22"/>
      <c r="O80" s="28"/>
    </row>
    <row r="81" spans="1:15" ht="12.75">
      <c r="A81" s="26"/>
      <c r="B81" s="25"/>
      <c r="C81" s="25"/>
      <c r="I81" s="8"/>
      <c r="K81" s="38"/>
      <c r="M81" s="28"/>
      <c r="N81" s="22"/>
      <c r="O81" s="28"/>
    </row>
    <row r="82" spans="1:15" ht="12.75">
      <c r="A82" s="6" t="s">
        <v>17</v>
      </c>
      <c r="B82" s="7" t="s">
        <v>18</v>
      </c>
      <c r="C82" s="7"/>
      <c r="D82" s="7"/>
      <c r="E82" s="7"/>
      <c r="F82" s="7"/>
      <c r="G82" s="7"/>
      <c r="H82" s="7"/>
      <c r="I82" s="1"/>
      <c r="J82" s="7"/>
      <c r="K82" s="37"/>
      <c r="L82" s="7"/>
      <c r="M82" s="29">
        <f>+M84+M88+M86</f>
        <v>4552519.699999999</v>
      </c>
      <c r="N82" s="22"/>
      <c r="O82" s="29"/>
    </row>
    <row r="83" spans="1:15" ht="12.75">
      <c r="A83" s="4"/>
      <c r="B83" s="5"/>
      <c r="C83" s="5"/>
      <c r="D83" s="5"/>
      <c r="E83" s="5"/>
      <c r="I83" s="8"/>
      <c r="K83" s="38"/>
      <c r="M83" s="28"/>
      <c r="N83" s="22"/>
      <c r="O83" s="28"/>
    </row>
    <row r="84" spans="1:15" ht="12.75">
      <c r="A84" s="4" t="s">
        <v>19</v>
      </c>
      <c r="B84" t="s">
        <v>20</v>
      </c>
      <c r="G84" s="7"/>
      <c r="I84" s="8"/>
      <c r="K84" s="38"/>
      <c r="M84" s="30">
        <v>100000</v>
      </c>
      <c r="N84" s="22"/>
      <c r="O84" s="30"/>
    </row>
    <row r="85" spans="1:15" ht="12.75">
      <c r="A85" s="4"/>
      <c r="G85" s="7"/>
      <c r="I85" s="8"/>
      <c r="K85" s="38"/>
      <c r="M85" s="30"/>
      <c r="N85" s="22"/>
      <c r="O85" s="30"/>
    </row>
    <row r="86" spans="1:15" ht="12.75">
      <c r="A86" s="4" t="s">
        <v>227</v>
      </c>
      <c r="B86" t="s">
        <v>228</v>
      </c>
      <c r="G86" s="7"/>
      <c r="I86" s="8"/>
      <c r="K86" s="38"/>
      <c r="M86" s="30">
        <v>1531000</v>
      </c>
      <c r="N86" s="22"/>
      <c r="O86" s="30"/>
    </row>
    <row r="87" spans="1:15" ht="12.75">
      <c r="A87" s="4"/>
      <c r="I87" s="8"/>
      <c r="M87" s="28"/>
      <c r="N87" s="22"/>
      <c r="O87" s="28"/>
    </row>
    <row r="88" spans="1:15" ht="12.75">
      <c r="A88" s="4" t="s">
        <v>21</v>
      </c>
      <c r="B88" t="s">
        <v>22</v>
      </c>
      <c r="I88" s="8"/>
      <c r="M88" s="28">
        <f>(M8+M57+M86+M49+173640)/12</f>
        <v>2921519.6999999997</v>
      </c>
      <c r="N88" s="27"/>
      <c r="O88" s="30"/>
    </row>
    <row r="89" spans="1:15" ht="12.75">
      <c r="A89" s="4"/>
      <c r="I89" s="8"/>
      <c r="M89" s="28"/>
      <c r="N89" s="27"/>
      <c r="O89" s="30"/>
    </row>
    <row r="90" spans="1:15" ht="12.75">
      <c r="A90" s="4"/>
      <c r="I90" s="8"/>
      <c r="M90" s="28"/>
      <c r="N90" s="22"/>
      <c r="O90" s="28"/>
    </row>
    <row r="91" spans="1:15" ht="12.75">
      <c r="A91" s="6" t="s">
        <v>186</v>
      </c>
      <c r="B91" s="7" t="s">
        <v>187</v>
      </c>
      <c r="C91" s="7"/>
      <c r="I91" s="8"/>
      <c r="M91" s="29">
        <f>+M93</f>
        <v>300000</v>
      </c>
      <c r="N91" s="22"/>
      <c r="O91" s="29"/>
    </row>
    <row r="92" spans="1:15" ht="12.75">
      <c r="A92" s="4"/>
      <c r="I92" s="8"/>
      <c r="M92" s="28"/>
      <c r="N92" s="22"/>
      <c r="O92" s="28"/>
    </row>
    <row r="93" spans="1:15" ht="12.75">
      <c r="A93" s="4" t="s">
        <v>188</v>
      </c>
      <c r="B93" t="s">
        <v>189</v>
      </c>
      <c r="G93" s="7"/>
      <c r="I93" s="8"/>
      <c r="M93" s="28">
        <v>300000</v>
      </c>
      <c r="N93" s="22"/>
      <c r="O93" s="28"/>
    </row>
    <row r="94" spans="1:15" ht="12.75">
      <c r="A94" s="4"/>
      <c r="G94" s="7"/>
      <c r="I94" s="8"/>
      <c r="M94" s="28"/>
      <c r="N94" s="22"/>
      <c r="O94" s="28"/>
    </row>
    <row r="95" spans="1:15" ht="12.75">
      <c r="A95" s="4"/>
      <c r="I95" s="8"/>
      <c r="M95" s="28"/>
      <c r="N95" s="22"/>
      <c r="O95" s="28"/>
    </row>
    <row r="96" spans="1:15" ht="12.75">
      <c r="A96" s="4"/>
      <c r="I96" s="8"/>
      <c r="M96" s="28"/>
      <c r="N96" s="22"/>
      <c r="O96" s="28"/>
    </row>
    <row r="97" spans="1:17" ht="12.75">
      <c r="A97" s="6" t="s">
        <v>23</v>
      </c>
      <c r="B97" s="7" t="s">
        <v>24</v>
      </c>
      <c r="C97" s="7"/>
      <c r="D97" s="7"/>
      <c r="E97" s="7"/>
      <c r="F97" s="7"/>
      <c r="G97" s="7"/>
      <c r="H97" s="7"/>
      <c r="I97" s="1"/>
      <c r="J97" s="7"/>
      <c r="K97" s="7"/>
      <c r="L97" s="7"/>
      <c r="M97" s="29">
        <f>+M99+M102+M105+M108+M110+M114+M116</f>
        <v>6167008.699999999</v>
      </c>
      <c r="N97" s="21"/>
      <c r="O97" s="29"/>
      <c r="P97" s="7"/>
      <c r="Q97" s="7"/>
    </row>
    <row r="98" spans="1:15" ht="12.75">
      <c r="A98" s="4"/>
      <c r="B98" s="5"/>
      <c r="C98" s="5"/>
      <c r="D98" s="5"/>
      <c r="E98" s="5"/>
      <c r="I98" s="8"/>
      <c r="M98" s="28"/>
      <c r="N98" s="22"/>
      <c r="O98" s="28"/>
    </row>
    <row r="99" spans="1:15" ht="12.75">
      <c r="A99" s="4" t="s">
        <v>25</v>
      </c>
      <c r="B99" t="s">
        <v>26</v>
      </c>
      <c r="G99" s="7"/>
      <c r="I99" s="8"/>
      <c r="M99" s="28">
        <v>34500</v>
      </c>
      <c r="N99" s="22"/>
      <c r="O99" s="30"/>
    </row>
    <row r="100" spans="1:15" ht="12.75">
      <c r="A100" s="4"/>
      <c r="B100" t="s">
        <v>160</v>
      </c>
      <c r="I100" s="8"/>
      <c r="M100" s="28"/>
      <c r="N100" s="22"/>
      <c r="O100" s="28"/>
    </row>
    <row r="101" spans="1:15" ht="12.75">
      <c r="A101" s="4"/>
      <c r="I101" s="8"/>
      <c r="M101" s="28"/>
      <c r="N101" s="22"/>
      <c r="O101" s="28"/>
    </row>
    <row r="102" spans="1:15" ht="12.75">
      <c r="A102" s="4" t="s">
        <v>27</v>
      </c>
      <c r="B102" t="s">
        <v>28</v>
      </c>
      <c r="G102" s="7"/>
      <c r="I102" s="8"/>
      <c r="M102" s="28">
        <f>+(2067*12*38)</f>
        <v>942552</v>
      </c>
      <c r="N102" s="22"/>
      <c r="O102" s="30"/>
    </row>
    <row r="103" spans="1:15" ht="12.75">
      <c r="A103" s="4"/>
      <c r="B103" t="s">
        <v>170</v>
      </c>
      <c r="I103" s="8"/>
      <c r="M103" s="28"/>
      <c r="N103" s="22"/>
      <c r="O103" s="28"/>
    </row>
    <row r="104" spans="1:15" ht="12.75">
      <c r="A104" s="4"/>
      <c r="I104" s="8"/>
      <c r="M104" s="28"/>
      <c r="N104" s="22"/>
      <c r="O104" s="28"/>
    </row>
    <row r="105" spans="1:15" ht="12.75">
      <c r="A105" s="4" t="s">
        <v>29</v>
      </c>
      <c r="B105" t="s">
        <v>30</v>
      </c>
      <c r="G105" s="7"/>
      <c r="I105" s="8"/>
      <c r="M105" s="28">
        <f>+M99</f>
        <v>34500</v>
      </c>
      <c r="N105" s="22"/>
      <c r="O105" s="30"/>
    </row>
    <row r="106" spans="1:15" ht="12.75">
      <c r="A106" s="4"/>
      <c r="B106" t="s">
        <v>160</v>
      </c>
      <c r="I106" s="8"/>
      <c r="M106" s="28"/>
      <c r="N106" s="22"/>
      <c r="O106" s="28"/>
    </row>
    <row r="107" spans="1:15" ht="12.75">
      <c r="A107" s="4"/>
      <c r="I107" s="8"/>
      <c r="M107" s="28"/>
      <c r="N107" s="22"/>
      <c r="O107" s="28"/>
    </row>
    <row r="108" spans="1:15" ht="12.75">
      <c r="A108" s="4" t="s">
        <v>31</v>
      </c>
      <c r="B108" t="s">
        <v>32</v>
      </c>
      <c r="G108" s="7"/>
      <c r="I108" s="8"/>
      <c r="M108" s="28">
        <v>1000</v>
      </c>
      <c r="N108" s="22"/>
      <c r="O108" s="30"/>
    </row>
    <row r="109" spans="1:15" ht="12.75">
      <c r="A109" s="4"/>
      <c r="I109" s="8"/>
      <c r="M109" s="28"/>
      <c r="N109" s="22"/>
      <c r="O109" s="28"/>
    </row>
    <row r="110" spans="1:15" ht="12.75">
      <c r="A110" s="4" t="s">
        <v>33</v>
      </c>
      <c r="B110" t="s">
        <v>34</v>
      </c>
      <c r="G110" s="7"/>
      <c r="I110" s="8"/>
      <c r="M110" s="28">
        <f>3*17226+1.5*17226</f>
        <v>77517</v>
      </c>
      <c r="N110" s="22"/>
      <c r="O110" s="30"/>
    </row>
    <row r="111" spans="1:15" ht="12.75">
      <c r="A111" s="4"/>
      <c r="B111" t="s">
        <v>166</v>
      </c>
      <c r="I111" s="8"/>
      <c r="M111" s="28"/>
      <c r="N111" s="22"/>
      <c r="O111" s="28"/>
    </row>
    <row r="112" spans="1:15" ht="12.75">
      <c r="A112" s="4"/>
      <c r="B112" t="s">
        <v>167</v>
      </c>
      <c r="I112" s="8"/>
      <c r="M112" s="28"/>
      <c r="N112" s="22"/>
      <c r="O112" s="28"/>
    </row>
    <row r="113" spans="1:15" ht="12.75">
      <c r="A113" s="4"/>
      <c r="I113" s="8"/>
      <c r="M113" s="28"/>
      <c r="N113" s="22"/>
      <c r="O113" s="28"/>
    </row>
    <row r="114" spans="1:15" ht="12.75">
      <c r="A114" s="4" t="s">
        <v>35</v>
      </c>
      <c r="B114" t="s">
        <v>36</v>
      </c>
      <c r="I114" s="8"/>
      <c r="J114" s="22"/>
      <c r="M114" s="28">
        <f>+M88+4090*38</f>
        <v>3076939.6999999997</v>
      </c>
      <c r="N114" s="22"/>
      <c r="O114" s="30"/>
    </row>
    <row r="115" spans="1:15" ht="12.75">
      <c r="A115" s="4"/>
      <c r="I115" s="8"/>
      <c r="M115" s="28"/>
      <c r="N115" s="22"/>
      <c r="O115" s="28" t="s">
        <v>180</v>
      </c>
    </row>
    <row r="116" spans="1:15" ht="12.75">
      <c r="A116" s="4" t="s">
        <v>37</v>
      </c>
      <c r="B116" t="s">
        <v>38</v>
      </c>
      <c r="G116" s="7"/>
      <c r="I116" s="8"/>
      <c r="J116" s="22"/>
      <c r="K116" s="24"/>
      <c r="M116" s="30">
        <v>2000000</v>
      </c>
      <c r="N116" s="22"/>
      <c r="O116" s="30"/>
    </row>
    <row r="117" spans="1:15" ht="12.75">
      <c r="A117" s="3"/>
      <c r="H117" s="22"/>
      <c r="I117" s="50"/>
      <c r="M117" s="28"/>
      <c r="N117" s="22"/>
      <c r="O117" s="28"/>
    </row>
    <row r="118" spans="1:15" ht="12.75">
      <c r="A118" s="6" t="s">
        <v>39</v>
      </c>
      <c r="B118" s="7" t="s">
        <v>40</v>
      </c>
      <c r="C118" s="7"/>
      <c r="D118" s="7"/>
      <c r="E118" s="7"/>
      <c r="F118" s="7"/>
      <c r="G118" s="7"/>
      <c r="H118" s="7"/>
      <c r="I118" s="1"/>
      <c r="J118" s="7"/>
      <c r="K118" s="7"/>
      <c r="L118" s="7"/>
      <c r="M118" s="29">
        <f>+M120+M123+M126</f>
        <v>7939053.800500001</v>
      </c>
      <c r="N118" s="22"/>
      <c r="O118" s="29"/>
    </row>
    <row r="119" spans="1:15" ht="12.75">
      <c r="A119" s="3"/>
      <c r="I119" s="8"/>
      <c r="M119" s="28"/>
      <c r="N119" s="22"/>
      <c r="O119" s="28"/>
    </row>
    <row r="120" spans="1:15" ht="12.75">
      <c r="A120" s="4" t="s">
        <v>41</v>
      </c>
      <c r="B120" t="s">
        <v>42</v>
      </c>
      <c r="I120" s="8"/>
      <c r="M120" s="28">
        <f>7400*12+(M8+M49+M57+M86+M88)*19.5/100</f>
        <v>7460992.6395000005</v>
      </c>
      <c r="N120" s="22"/>
      <c r="O120" s="30"/>
    </row>
    <row r="121" spans="1:15" ht="12.75">
      <c r="A121" s="4"/>
      <c r="B121" t="s">
        <v>161</v>
      </c>
      <c r="I121" s="8"/>
      <c r="M121" s="28"/>
      <c r="N121" s="22"/>
      <c r="O121" s="28"/>
    </row>
    <row r="122" spans="1:15" ht="12.75">
      <c r="A122" s="4"/>
      <c r="I122" s="8"/>
      <c r="M122" s="28"/>
      <c r="N122" s="22"/>
      <c r="O122" s="28"/>
    </row>
    <row r="123" spans="1:15" ht="12.75">
      <c r="A123" s="4" t="s">
        <v>43</v>
      </c>
      <c r="B123" t="s">
        <v>44</v>
      </c>
      <c r="I123" s="8"/>
      <c r="M123" s="28">
        <f>(M8+M49+M57+M88+M86)*1/100</f>
        <v>378061.161</v>
      </c>
      <c r="N123" s="22"/>
      <c r="O123" s="30"/>
    </row>
    <row r="124" spans="1:15" ht="12.75">
      <c r="A124" s="4"/>
      <c r="B124" t="s">
        <v>162</v>
      </c>
      <c r="I124" s="8"/>
      <c r="M124" s="28"/>
      <c r="N124" s="22"/>
      <c r="O124" s="28"/>
    </row>
    <row r="125" spans="1:15" ht="12.75">
      <c r="A125" s="4"/>
      <c r="I125" s="8"/>
      <c r="M125" s="28"/>
      <c r="N125" s="22"/>
      <c r="O125" s="28"/>
    </row>
    <row r="126" spans="1:15" ht="12.75">
      <c r="A126" s="4" t="s">
        <v>45</v>
      </c>
      <c r="B126" t="s">
        <v>46</v>
      </c>
      <c r="I126" s="8"/>
      <c r="M126" s="28">
        <v>100000</v>
      </c>
      <c r="N126" s="22"/>
      <c r="O126" s="30"/>
    </row>
    <row r="127" spans="2:15" ht="12.75">
      <c r="B127" t="s">
        <v>163</v>
      </c>
      <c r="I127" s="8"/>
      <c r="M127" s="28"/>
      <c r="N127" s="22"/>
      <c r="O127" s="28"/>
    </row>
    <row r="128" spans="9:15" ht="12.75">
      <c r="I128" s="8"/>
      <c r="M128" s="28"/>
      <c r="N128" s="22"/>
      <c r="O128" s="28"/>
    </row>
    <row r="129" spans="2:15" ht="12.75">
      <c r="B129" s="7" t="s">
        <v>168</v>
      </c>
      <c r="C129" s="7"/>
      <c r="I129" s="8"/>
      <c r="M129" s="29">
        <f>+M118+M97+M91+M82+M57+M8+M49</f>
        <v>52312178.6005</v>
      </c>
      <c r="N129" s="22"/>
      <c r="O129" s="29"/>
    </row>
    <row r="130" spans="9:15" ht="12.75">
      <c r="I130" s="8"/>
      <c r="M130" s="22"/>
      <c r="N130" s="22"/>
      <c r="O130" s="22"/>
    </row>
    <row r="131" spans="7:15" ht="12.75">
      <c r="G131" s="17"/>
      <c r="I131" s="8"/>
      <c r="M131" s="22"/>
      <c r="N131" s="22"/>
      <c r="O131" s="22"/>
    </row>
    <row r="132" spans="4:15" ht="12.75">
      <c r="D132" s="28"/>
      <c r="E132" s="28"/>
      <c r="G132" s="17"/>
      <c r="I132" s="8"/>
      <c r="M132" s="22"/>
      <c r="N132" s="22"/>
      <c r="O132" s="22"/>
    </row>
    <row r="133" spans="1:15" ht="12.75">
      <c r="A133" s="7"/>
      <c r="I133" s="8"/>
      <c r="M133" s="22"/>
      <c r="N133" s="22"/>
      <c r="O133" s="22"/>
    </row>
    <row r="134" spans="9:15" ht="12.75">
      <c r="I134" s="8"/>
      <c r="M134" s="22"/>
      <c r="N134" s="22"/>
      <c r="O134" s="22"/>
    </row>
    <row r="135" spans="1:15" ht="12.75">
      <c r="A135" s="24"/>
      <c r="I135" s="8"/>
      <c r="M135" s="22"/>
      <c r="N135" s="22"/>
      <c r="O135" s="22"/>
    </row>
    <row r="136" spans="9:15" ht="12.75">
      <c r="I136" s="8"/>
      <c r="M136" s="22"/>
      <c r="N136" s="22"/>
      <c r="O136" s="22"/>
    </row>
    <row r="137" spans="9:15" ht="12.75">
      <c r="I137" s="8"/>
      <c r="M137" s="22"/>
      <c r="N137" s="22"/>
      <c r="O137" s="22"/>
    </row>
    <row r="138" spans="9:15" ht="12.75">
      <c r="I138" s="8"/>
      <c r="M138" s="22"/>
      <c r="N138" s="22"/>
      <c r="O138" s="22"/>
    </row>
    <row r="139" spans="9:15" ht="12.75">
      <c r="I139" s="8"/>
      <c r="M139" s="22"/>
      <c r="N139" s="22"/>
      <c r="O139" s="22"/>
    </row>
    <row r="140" spans="9:15" ht="12.75">
      <c r="I140" s="8"/>
      <c r="M140" s="22"/>
      <c r="N140" s="22"/>
      <c r="O140" s="22"/>
    </row>
    <row r="141" spans="9:15" ht="12.75">
      <c r="I141" s="8"/>
      <c r="M141" s="22"/>
      <c r="N141" s="22"/>
      <c r="O141" s="22"/>
    </row>
    <row r="142" spans="9:15" ht="12.75">
      <c r="I142" s="8"/>
      <c r="M142" s="22"/>
      <c r="N142" s="22"/>
      <c r="O142" s="22"/>
    </row>
    <row r="143" spans="9:15" ht="12.75">
      <c r="I143" s="8"/>
      <c r="M143" s="22"/>
      <c r="N143" s="22"/>
      <c r="O143" s="22"/>
    </row>
    <row r="144" spans="9:15" ht="12.75">
      <c r="I144" s="8"/>
      <c r="M144" s="22"/>
      <c r="N144" s="22"/>
      <c r="O144" s="22"/>
    </row>
    <row r="145" spans="9:15" ht="12.75">
      <c r="I145" s="8"/>
      <c r="M145" s="22"/>
      <c r="N145" s="22"/>
      <c r="O145" s="22"/>
    </row>
    <row r="146" spans="9:15" ht="12.75">
      <c r="I146" s="8"/>
      <c r="M146" s="22"/>
      <c r="N146" s="22"/>
      <c r="O146" s="22"/>
    </row>
    <row r="147" spans="9:15" ht="12.75">
      <c r="I147" s="8"/>
      <c r="M147" s="22"/>
      <c r="N147" s="22"/>
      <c r="O147" s="22"/>
    </row>
    <row r="148" spans="9:15" ht="12.75">
      <c r="I148" s="8"/>
      <c r="M148" s="22"/>
      <c r="N148" s="22"/>
      <c r="O148" s="22"/>
    </row>
    <row r="149" ht="12.75">
      <c r="I149" s="8"/>
    </row>
    <row r="150" ht="12.75">
      <c r="I150" s="8"/>
    </row>
    <row r="151" ht="12.75">
      <c r="I151" s="8"/>
    </row>
    <row r="152" ht="12.75">
      <c r="I152" s="8"/>
    </row>
    <row r="153" ht="12.75">
      <c r="I153" s="8"/>
    </row>
    <row r="154" ht="12.75">
      <c r="I154" s="8"/>
    </row>
    <row r="155" ht="12.75">
      <c r="I155" s="8"/>
    </row>
    <row r="156" ht="12.75">
      <c r="I156" s="8"/>
    </row>
    <row r="157" ht="12.75">
      <c r="I157" s="8"/>
    </row>
    <row r="158" ht="12.75">
      <c r="I158" s="8"/>
    </row>
    <row r="159" ht="12.75">
      <c r="I159" s="8"/>
    </row>
    <row r="160" ht="12.75">
      <c r="I160" s="8"/>
    </row>
    <row r="161" ht="12.75">
      <c r="I161" s="8"/>
    </row>
    <row r="162" ht="12.75">
      <c r="I162" s="8"/>
    </row>
    <row r="163" ht="12.75">
      <c r="I163" s="8"/>
    </row>
    <row r="164" ht="12.75">
      <c r="I164" s="8"/>
    </row>
    <row r="165" ht="12.75">
      <c r="I165" s="8"/>
    </row>
    <row r="166" ht="12.75">
      <c r="I166" s="8"/>
    </row>
    <row r="167" ht="12.75">
      <c r="I167" s="8"/>
    </row>
    <row r="168" ht="12.75">
      <c r="I168" s="8"/>
    </row>
    <row r="169" ht="12.75">
      <c r="I169" s="8"/>
    </row>
    <row r="170" ht="12.75">
      <c r="I170" s="8"/>
    </row>
    <row r="171" ht="12.75">
      <c r="I171" s="8"/>
    </row>
    <row r="172" ht="12.75">
      <c r="I172" s="8"/>
    </row>
    <row r="173" ht="12.75">
      <c r="I173" s="8"/>
    </row>
    <row r="174" ht="12.75">
      <c r="I174" s="8"/>
    </row>
    <row r="175" ht="12.75">
      <c r="I175" s="8"/>
    </row>
    <row r="176" ht="12.75">
      <c r="I176" s="8"/>
    </row>
  </sheetData>
  <sheetProtection/>
  <printOptions/>
  <pageMargins left="0.3937007874015748" right="0.3937007874015748" top="0.984251968503937" bottom="0.984251968503937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13" sqref="F13"/>
    </sheetView>
  </sheetViews>
  <sheetFormatPr defaultColWidth="11.421875" defaultRowHeight="12.75"/>
  <cols>
    <col min="2" max="2" width="19.00390625" style="0" customWidth="1"/>
    <col min="3" max="3" width="16.7109375" style="0" customWidth="1"/>
    <col min="4" max="4" width="14.421875" style="0" customWidth="1"/>
    <col min="5" max="5" width="1.7109375" style="0" customWidth="1"/>
    <col min="6" max="6" width="18.57421875" style="0" bestFit="1" customWidth="1"/>
    <col min="7" max="7" width="2.140625" style="0" customWidth="1"/>
    <col min="8" max="8" width="13.8515625" style="0" customWidth="1"/>
    <col min="9" max="9" width="1.421875" style="0" customWidth="1"/>
    <col min="10" max="10" width="13.7109375" style="0" bestFit="1" customWidth="1"/>
    <col min="11" max="11" width="1.28515625" style="0" customWidth="1"/>
    <col min="12" max="12" width="10.57421875" style="0" bestFit="1" customWidth="1"/>
    <col min="13" max="13" width="3.00390625" style="0" customWidth="1"/>
    <col min="14" max="14" width="18.00390625" style="0" customWidth="1"/>
    <col min="15" max="15" width="3.140625" style="0" customWidth="1"/>
    <col min="16" max="16" width="16.00390625" style="0" customWidth="1"/>
  </cols>
  <sheetData>
    <row r="1" ht="20.25">
      <c r="A1" s="13" t="s">
        <v>145</v>
      </c>
    </row>
    <row r="3" ht="20.25">
      <c r="A3" s="13" t="s">
        <v>146</v>
      </c>
    </row>
    <row r="5" ht="20.25">
      <c r="A5" s="13" t="s">
        <v>231</v>
      </c>
    </row>
    <row r="9" spans="1:16" ht="12.75">
      <c r="A9" s="1" t="s">
        <v>147</v>
      </c>
      <c r="B9" s="1" t="s">
        <v>148</v>
      </c>
      <c r="C9" s="1"/>
      <c r="D9" s="1" t="s">
        <v>143</v>
      </c>
      <c r="E9" s="1"/>
      <c r="F9" s="1" t="s">
        <v>144</v>
      </c>
      <c r="H9" s="1"/>
      <c r="J9" s="1"/>
      <c r="L9" s="1"/>
      <c r="N9" s="1"/>
      <c r="P9" s="1"/>
    </row>
    <row r="10" spans="1:16" ht="12.75">
      <c r="A10" s="1"/>
      <c r="B10" s="1"/>
      <c r="C10" s="1"/>
      <c r="D10" s="1" t="s">
        <v>232</v>
      </c>
      <c r="E10" s="1"/>
      <c r="F10" s="1">
        <v>2017</v>
      </c>
      <c r="H10" s="1"/>
      <c r="J10" s="1"/>
      <c r="L10" s="1"/>
      <c r="N10" s="1"/>
      <c r="P10" s="1"/>
    </row>
    <row r="12" spans="1:16" ht="12.75">
      <c r="A12" s="8">
        <v>0</v>
      </c>
      <c r="B12" t="s">
        <v>0</v>
      </c>
      <c r="D12" s="28">
        <v>53248332</v>
      </c>
      <c r="E12" s="28"/>
      <c r="F12" s="28">
        <v>52312179</v>
      </c>
      <c r="G12" s="17"/>
      <c r="H12" s="28"/>
      <c r="I12" s="17"/>
      <c r="J12" s="17"/>
      <c r="K12" s="17"/>
      <c r="L12" s="22"/>
      <c r="N12" s="33"/>
      <c r="P12" s="17"/>
    </row>
    <row r="13" spans="1:16" ht="12.75">
      <c r="A13" s="8"/>
      <c r="D13" s="28"/>
      <c r="E13" s="28"/>
      <c r="F13" s="28"/>
      <c r="G13" s="17"/>
      <c r="H13" s="28"/>
      <c r="I13" s="17"/>
      <c r="J13" s="17"/>
      <c r="K13" s="17"/>
      <c r="L13" s="22"/>
      <c r="N13" s="17"/>
      <c r="P13" s="17"/>
    </row>
    <row r="14" spans="1:16" ht="12.75">
      <c r="A14" s="8">
        <v>1</v>
      </c>
      <c r="B14" t="s">
        <v>48</v>
      </c>
      <c r="D14" s="30">
        <v>13921118</v>
      </c>
      <c r="E14" s="28"/>
      <c r="F14" s="28">
        <v>17396000</v>
      </c>
      <c r="G14" s="17"/>
      <c r="H14" s="28"/>
      <c r="I14" s="17"/>
      <c r="J14" s="17"/>
      <c r="K14" s="17"/>
      <c r="L14" s="22"/>
      <c r="N14" s="22"/>
      <c r="P14" s="17"/>
    </row>
    <row r="15" spans="1:16" ht="12.75">
      <c r="A15" s="8"/>
      <c r="D15" s="28"/>
      <c r="E15" s="28"/>
      <c r="F15" s="28"/>
      <c r="G15" s="17"/>
      <c r="H15" s="28"/>
      <c r="I15" s="17"/>
      <c r="J15" s="17"/>
      <c r="K15" s="17"/>
      <c r="L15" s="22"/>
      <c r="N15" s="22"/>
      <c r="P15" s="17"/>
    </row>
    <row r="16" spans="1:16" ht="12.75">
      <c r="A16" s="8">
        <v>2</v>
      </c>
      <c r="B16" t="s">
        <v>91</v>
      </c>
      <c r="D16" s="28">
        <v>8722589</v>
      </c>
      <c r="E16" s="28"/>
      <c r="F16" s="28">
        <v>13442000</v>
      </c>
      <c r="G16" s="17"/>
      <c r="H16" s="28"/>
      <c r="I16" s="17"/>
      <c r="J16" s="17"/>
      <c r="K16" s="17"/>
      <c r="L16" s="22"/>
      <c r="N16" s="22"/>
      <c r="P16" s="17"/>
    </row>
    <row r="17" spans="1:16" ht="12.75">
      <c r="A17" s="8"/>
      <c r="D17" s="28"/>
      <c r="E17" s="28"/>
      <c r="F17" s="28"/>
      <c r="G17" s="17"/>
      <c r="H17" s="28"/>
      <c r="I17" s="17"/>
      <c r="J17" s="17"/>
      <c r="K17" s="17"/>
      <c r="L17" s="22"/>
      <c r="N17" s="22"/>
      <c r="P17" s="17"/>
    </row>
    <row r="18" spans="1:16" ht="12.75">
      <c r="A18" s="8">
        <v>3</v>
      </c>
      <c r="B18" t="s">
        <v>121</v>
      </c>
      <c r="D18" s="29">
        <v>2636559</v>
      </c>
      <c r="E18" s="28"/>
      <c r="F18" s="28">
        <v>2403000</v>
      </c>
      <c r="G18" s="17"/>
      <c r="H18" s="28"/>
      <c r="I18" s="17"/>
      <c r="J18" s="17"/>
      <c r="K18" s="17"/>
      <c r="L18" s="22"/>
      <c r="N18" s="22"/>
      <c r="P18" s="17"/>
    </row>
    <row r="19" spans="1:16" ht="12.75">
      <c r="A19" s="8"/>
      <c r="D19" s="28"/>
      <c r="E19" s="28"/>
      <c r="F19" s="28"/>
      <c r="G19" s="17"/>
      <c r="H19" s="28"/>
      <c r="I19" s="17"/>
      <c r="J19" s="17"/>
      <c r="K19" s="17"/>
      <c r="L19" s="22"/>
      <c r="N19" s="22"/>
      <c r="P19" s="17"/>
    </row>
    <row r="20" spans="1:16" ht="12.75">
      <c r="A20" s="8">
        <v>5</v>
      </c>
      <c r="B20" t="s">
        <v>139</v>
      </c>
      <c r="D20" s="28">
        <v>216200</v>
      </c>
      <c r="E20" s="28"/>
      <c r="F20" s="28">
        <v>500000</v>
      </c>
      <c r="G20" s="17"/>
      <c r="H20" s="28"/>
      <c r="I20" s="17"/>
      <c r="J20" s="17"/>
      <c r="K20" s="17"/>
      <c r="L20" s="22"/>
      <c r="N20" s="22"/>
      <c r="P20" s="17"/>
    </row>
    <row r="21" spans="1:16" ht="12.75">
      <c r="A21" s="8"/>
      <c r="D21" s="28"/>
      <c r="E21" s="28"/>
      <c r="F21" s="28"/>
      <c r="G21" s="17"/>
      <c r="H21" s="28"/>
      <c r="I21" s="17"/>
      <c r="J21" s="17"/>
      <c r="K21" s="17"/>
      <c r="L21" s="22"/>
      <c r="N21" s="17"/>
      <c r="P21" s="17"/>
    </row>
    <row r="22" spans="1:16" ht="12.75">
      <c r="A22" s="8">
        <v>8</v>
      </c>
      <c r="B22" t="s">
        <v>230</v>
      </c>
      <c r="D22" s="28">
        <v>0</v>
      </c>
      <c r="E22" s="28"/>
      <c r="F22" s="28">
        <v>400000</v>
      </c>
      <c r="G22" s="17"/>
      <c r="H22" s="28"/>
      <c r="I22" s="17"/>
      <c r="J22" s="17"/>
      <c r="K22" s="17"/>
      <c r="L22" s="22"/>
      <c r="N22" s="17"/>
      <c r="P22" s="17"/>
    </row>
    <row r="23" spans="1:16" ht="12.75">
      <c r="A23" s="8"/>
      <c r="D23" s="28"/>
      <c r="E23" s="28"/>
      <c r="F23" s="28"/>
      <c r="G23" s="17"/>
      <c r="H23" s="28"/>
      <c r="I23" s="17"/>
      <c r="J23" s="17"/>
      <c r="K23" s="17"/>
      <c r="L23" s="22"/>
      <c r="N23" s="17"/>
      <c r="P23" s="17"/>
    </row>
    <row r="24" spans="4:16" ht="12.75">
      <c r="D24" s="28"/>
      <c r="E24" s="28"/>
      <c r="F24" s="28"/>
      <c r="G24" s="17"/>
      <c r="H24" s="28"/>
      <c r="I24" s="17"/>
      <c r="J24" s="17"/>
      <c r="K24" s="17"/>
      <c r="L24" s="22"/>
      <c r="N24" s="17"/>
      <c r="P24" s="17"/>
    </row>
    <row r="25" spans="2:16" ht="12.75">
      <c r="B25" s="7" t="s">
        <v>142</v>
      </c>
      <c r="D25" s="29">
        <f>SUM(D12:D22)</f>
        <v>78744798</v>
      </c>
      <c r="E25" s="28"/>
      <c r="F25" s="29">
        <f>SUM(F12:F22)</f>
        <v>86453179</v>
      </c>
      <c r="G25" s="17"/>
      <c r="H25" s="29"/>
      <c r="I25" s="17"/>
      <c r="J25" s="29"/>
      <c r="K25" s="17"/>
      <c r="L25" s="22"/>
      <c r="N25" s="17"/>
      <c r="P25" s="17"/>
    </row>
    <row r="26" spans="4:12" ht="12.75">
      <c r="D26" s="28"/>
      <c r="E26" s="28"/>
      <c r="F26" s="28"/>
      <c r="G26" s="17"/>
      <c r="H26" s="28"/>
      <c r="I26" s="17"/>
      <c r="J26" s="17"/>
      <c r="K26" s="17"/>
      <c r="L26" s="17"/>
    </row>
    <row r="27" spans="4:12" ht="12.75">
      <c r="D27" s="28"/>
      <c r="E27" s="28"/>
      <c r="F27" s="28"/>
      <c r="G27" s="17"/>
      <c r="H27" s="17"/>
      <c r="I27" s="17"/>
      <c r="J27" s="17"/>
      <c r="K27" s="17"/>
      <c r="L27" s="17"/>
    </row>
    <row r="28" spans="4:12" ht="12.75">
      <c r="D28" s="28"/>
      <c r="E28" s="28"/>
      <c r="F28" s="28"/>
      <c r="G28" s="17"/>
      <c r="H28" s="17"/>
      <c r="I28" s="17"/>
      <c r="J28" s="17"/>
      <c r="K28" s="17"/>
      <c r="L28" s="17"/>
    </row>
    <row r="29" spans="4:12" ht="12.75">
      <c r="D29" s="28"/>
      <c r="E29" s="28"/>
      <c r="F29" s="28"/>
      <c r="G29" s="17"/>
      <c r="H29" s="17"/>
      <c r="I29" s="17"/>
      <c r="J29" s="17"/>
      <c r="K29" s="17"/>
      <c r="L29" s="17"/>
    </row>
    <row r="30" spans="4:12" ht="12.75">
      <c r="D30" s="28"/>
      <c r="E30" s="28"/>
      <c r="F30" s="28"/>
      <c r="G30" s="17"/>
      <c r="H30" s="17"/>
      <c r="I30" s="17"/>
      <c r="J30" s="17"/>
      <c r="K30" s="17"/>
      <c r="L30" s="17"/>
    </row>
    <row r="31" spans="4:12" ht="12.75">
      <c r="D31" s="28"/>
      <c r="E31" s="28"/>
      <c r="F31" s="28"/>
      <c r="G31" s="17"/>
      <c r="H31" s="17"/>
      <c r="I31" s="17"/>
      <c r="J31" s="17"/>
      <c r="K31" s="17"/>
      <c r="L31" s="17"/>
    </row>
    <row r="32" spans="4:6" ht="12.75">
      <c r="D32" s="28"/>
      <c r="E32" s="28"/>
      <c r="F32" s="28"/>
    </row>
  </sheetData>
  <sheetProtection/>
  <printOptions/>
  <pageMargins left="0.7874015748031497" right="0.75" top="1.968503937007874" bottom="0.3937007874015748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DEPARTAMENTAL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aperez</cp:lastModifiedBy>
  <cp:lastPrinted>2017-04-19T19:38:51Z</cp:lastPrinted>
  <dcterms:created xsi:type="dcterms:W3CDTF">2003-02-14T11:32:31Z</dcterms:created>
  <dcterms:modified xsi:type="dcterms:W3CDTF">2017-04-19T20:03:20Z</dcterms:modified>
  <cp:category/>
  <cp:version/>
  <cp:contentType/>
  <cp:contentStatus/>
</cp:coreProperties>
</file>